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2" windowWidth="19140" windowHeight="6888" activeTab="1"/>
  </bookViews>
  <sheets>
    <sheet name="RAW" sheetId="1" r:id="rId1"/>
    <sheet name="WORKING" sheetId="2" r:id="rId2"/>
    <sheet name="VISUAL" sheetId="3" r:id="rId3"/>
  </sheets>
  <calcPr calcId="125725"/>
</workbook>
</file>

<file path=xl/calcChain.xml><?xml version="1.0" encoding="utf-8"?>
<calcChain xmlns="http://schemas.openxmlformats.org/spreadsheetml/2006/main">
  <c r="AY143" i="2"/>
  <c r="AZ142"/>
  <c r="AZ143" s="1"/>
  <c r="AY142"/>
  <c r="AY139"/>
  <c r="AZ138"/>
  <c r="AZ139" s="1"/>
  <c r="AY138"/>
  <c r="AY135"/>
  <c r="AZ134"/>
  <c r="AZ135" s="1"/>
  <c r="AY134"/>
  <c r="AY131"/>
  <c r="AZ130"/>
  <c r="AZ131" s="1"/>
  <c r="AY130"/>
  <c r="BG143"/>
  <c r="BG142"/>
  <c r="BG139"/>
  <c r="BG138"/>
  <c r="BG135"/>
  <c r="BG134"/>
  <c r="BG131"/>
  <c r="BG130"/>
  <c r="BF143"/>
  <c r="BF142"/>
  <c r="BF139"/>
  <c r="BF138"/>
  <c r="BF135"/>
  <c r="BF134"/>
  <c r="BF131"/>
  <c r="BF130"/>
  <c r="CM11"/>
  <c r="CM10"/>
  <c r="AQ132"/>
  <c r="AQ131"/>
  <c r="AQ129"/>
  <c r="AQ128"/>
  <c r="CI11"/>
  <c r="CI10"/>
  <c r="CA11"/>
  <c r="CA10"/>
  <c r="BS132"/>
  <c r="BS131"/>
  <c r="BS129"/>
  <c r="BS128"/>
  <c r="CE11"/>
  <c r="CE10"/>
  <c r="A132"/>
  <c r="C132"/>
  <c r="A129"/>
  <c r="C129"/>
  <c r="CM9"/>
  <c r="CM6"/>
  <c r="CL6"/>
  <c r="CM5"/>
  <c r="CL5"/>
  <c r="CL4"/>
  <c r="CM3"/>
  <c r="CL3"/>
  <c r="CI9"/>
  <c r="CI6"/>
  <c r="CH6"/>
  <c r="CI5"/>
  <c r="CH5"/>
  <c r="CI4"/>
  <c r="CH4"/>
  <c r="CI3"/>
  <c r="CH3"/>
  <c r="CE6"/>
  <c r="CD6"/>
  <c r="CE5"/>
  <c r="CD5"/>
  <c r="CE4"/>
  <c r="CD4"/>
  <c r="CE3"/>
  <c r="CD3"/>
  <c r="CA6"/>
  <c r="H126"/>
  <c r="CA9"/>
  <c r="BZ6"/>
  <c r="CA5"/>
  <c r="BZ5"/>
  <c r="CA4"/>
  <c r="BZ4"/>
  <c r="CA3"/>
  <c r="BZ3"/>
  <c r="CM4"/>
  <c r="BS127"/>
  <c r="BS126"/>
  <c r="BS3"/>
  <c r="BS4"/>
  <c r="BS5"/>
  <c r="BS6"/>
  <c r="BS7"/>
  <c r="BS8"/>
  <c r="BS9"/>
  <c r="BS10"/>
  <c r="BS11"/>
  <c r="BS12"/>
  <c r="BS13"/>
  <c r="BS14"/>
  <c r="BS15"/>
  <c r="BS16"/>
  <c r="BS17"/>
  <c r="BS18"/>
  <c r="BS19"/>
  <c r="BS20"/>
  <c r="BS21"/>
  <c r="BS22"/>
  <c r="BS23"/>
  <c r="BS24"/>
  <c r="BS25"/>
  <c r="BS26"/>
  <c r="BS27"/>
  <c r="BS28"/>
  <c r="BS29"/>
  <c r="BS30"/>
  <c r="BS31"/>
  <c r="BS32"/>
  <c r="BS33"/>
  <c r="BS34"/>
  <c r="BS35"/>
  <c r="BS36"/>
  <c r="BS37"/>
  <c r="BS38"/>
  <c r="BS39"/>
  <c r="BS40"/>
  <c r="BS41"/>
  <c r="BS42"/>
  <c r="BS43"/>
  <c r="BS44"/>
  <c r="BS45"/>
  <c r="BS46"/>
  <c r="BS47"/>
  <c r="BS48"/>
  <c r="BS49"/>
  <c r="BS50"/>
  <c r="BS51"/>
  <c r="BS52"/>
  <c r="BS53"/>
  <c r="BS54"/>
  <c r="BS55"/>
  <c r="BS56"/>
  <c r="BS57"/>
  <c r="BS58"/>
  <c r="BS59"/>
  <c r="BS60"/>
  <c r="BS61"/>
  <c r="BS62"/>
  <c r="BS63"/>
  <c r="BS64"/>
  <c r="BS65"/>
  <c r="BS66"/>
  <c r="BS67"/>
  <c r="BS68"/>
  <c r="BS69"/>
  <c r="BS70"/>
  <c r="BS71"/>
  <c r="BS72"/>
  <c r="BS73"/>
  <c r="BS74"/>
  <c r="BS75"/>
  <c r="BS76"/>
  <c r="BS77"/>
  <c r="BS78"/>
  <c r="BS79"/>
  <c r="BS80"/>
  <c r="BS81"/>
  <c r="BS82"/>
  <c r="BS83"/>
  <c r="BS84"/>
  <c r="BS85"/>
  <c r="BS86"/>
  <c r="BS87"/>
  <c r="BS88"/>
  <c r="BS89"/>
  <c r="BS90"/>
  <c r="BS91"/>
  <c r="BS92"/>
  <c r="BS93"/>
  <c r="BS94"/>
  <c r="BS95"/>
  <c r="BS96"/>
  <c r="BS97"/>
  <c r="BS98"/>
  <c r="BS99"/>
  <c r="BS100"/>
  <c r="BS101"/>
  <c r="BS102"/>
  <c r="BS103"/>
  <c r="BS104"/>
  <c r="BS105"/>
  <c r="BS106"/>
  <c r="BS107"/>
  <c r="BS108"/>
  <c r="BS109"/>
  <c r="BS110"/>
  <c r="BS111"/>
  <c r="BS112"/>
  <c r="BS113"/>
  <c r="BS114"/>
  <c r="BS115"/>
  <c r="BS116"/>
  <c r="BS117"/>
  <c r="BS118"/>
  <c r="BS119"/>
  <c r="BS120"/>
  <c r="BS121"/>
  <c r="BS122"/>
  <c r="BS123"/>
  <c r="BS124"/>
  <c r="BS125"/>
  <c r="BS2"/>
  <c r="BG3"/>
  <c r="BG4"/>
  <c r="BG5"/>
  <c r="BG6"/>
  <c r="BG7"/>
  <c r="BG8"/>
  <c r="BG9"/>
  <c r="BG10"/>
  <c r="BG11"/>
  <c r="BG12"/>
  <c r="BG13"/>
  <c r="BG14"/>
  <c r="BG15"/>
  <c r="BG16"/>
  <c r="BG17"/>
  <c r="BG18"/>
  <c r="BG19"/>
  <c r="BG20"/>
  <c r="BG21"/>
  <c r="BG22"/>
  <c r="BG23"/>
  <c r="BG24"/>
  <c r="BG25"/>
  <c r="BG26"/>
  <c r="BG27"/>
  <c r="BG28"/>
  <c r="BG29"/>
  <c r="BG30"/>
  <c r="BG31"/>
  <c r="BG32"/>
  <c r="BG33"/>
  <c r="BG34"/>
  <c r="BG35"/>
  <c r="BG36"/>
  <c r="BG37"/>
  <c r="BG38"/>
  <c r="BG39"/>
  <c r="BG40"/>
  <c r="BG41"/>
  <c r="BG42"/>
  <c r="BG43"/>
  <c r="BG44"/>
  <c r="BG45"/>
  <c r="BG46"/>
  <c r="BG47"/>
  <c r="BG48"/>
  <c r="BG49"/>
  <c r="BG50"/>
  <c r="BG51"/>
  <c r="BG52"/>
  <c r="BG53"/>
  <c r="BG54"/>
  <c r="BG55"/>
  <c r="BG56"/>
  <c r="BG57"/>
  <c r="BG58"/>
  <c r="BG59"/>
  <c r="BG60"/>
  <c r="BG61"/>
  <c r="BG62"/>
  <c r="BG63"/>
  <c r="BG64"/>
  <c r="BG65"/>
  <c r="BG66"/>
  <c r="BG67"/>
  <c r="BG68"/>
  <c r="BG69"/>
  <c r="BG70"/>
  <c r="BG71"/>
  <c r="BG72"/>
  <c r="BG73"/>
  <c r="BG74"/>
  <c r="BG75"/>
  <c r="BG76"/>
  <c r="BG77"/>
  <c r="BG78"/>
  <c r="BG79"/>
  <c r="BG80"/>
  <c r="BG81"/>
  <c r="BG82"/>
  <c r="BG83"/>
  <c r="BG84"/>
  <c r="BG85"/>
  <c r="BG86"/>
  <c r="BG87"/>
  <c r="BG88"/>
  <c r="BG89"/>
  <c r="BG90"/>
  <c r="BG91"/>
  <c r="BG92"/>
  <c r="BG93"/>
  <c r="BG94"/>
  <c r="BG95"/>
  <c r="BG96"/>
  <c r="BG97"/>
  <c r="BG98"/>
  <c r="BG99"/>
  <c r="BG100"/>
  <c r="BG101"/>
  <c r="BG102"/>
  <c r="BG103"/>
  <c r="BG104"/>
  <c r="BG105"/>
  <c r="BG106"/>
  <c r="BG107"/>
  <c r="BG108"/>
  <c r="BG109"/>
  <c r="BG110"/>
  <c r="BG111"/>
  <c r="BG112"/>
  <c r="BG113"/>
  <c r="BG114"/>
  <c r="BG115"/>
  <c r="BG116"/>
  <c r="BG117"/>
  <c r="BG118"/>
  <c r="BG119"/>
  <c r="BG120"/>
  <c r="BG121"/>
  <c r="BG122"/>
  <c r="BG123"/>
  <c r="BG124"/>
  <c r="BG125"/>
  <c r="BG2"/>
  <c r="AZ127"/>
  <c r="AZ126"/>
  <c r="AZ3"/>
  <c r="AZ4"/>
  <c r="AZ5"/>
  <c r="AZ6"/>
  <c r="AZ7"/>
  <c r="AZ8"/>
  <c r="AZ9"/>
  <c r="AZ10"/>
  <c r="AZ11"/>
  <c r="AZ12"/>
  <c r="AZ13"/>
  <c r="AZ14"/>
  <c r="AZ15"/>
  <c r="AZ16"/>
  <c r="AZ17"/>
  <c r="AZ18"/>
  <c r="AZ19"/>
  <c r="AZ20"/>
  <c r="AZ21"/>
  <c r="AZ22"/>
  <c r="AZ23"/>
  <c r="AZ24"/>
  <c r="AZ25"/>
  <c r="AZ26"/>
  <c r="AZ27"/>
  <c r="AZ28"/>
  <c r="AZ29"/>
  <c r="AZ30"/>
  <c r="AZ31"/>
  <c r="AZ32"/>
  <c r="AZ33"/>
  <c r="AZ34"/>
  <c r="AZ35"/>
  <c r="AZ36"/>
  <c r="AZ37"/>
  <c r="AZ38"/>
  <c r="AZ39"/>
  <c r="AZ40"/>
  <c r="AZ41"/>
  <c r="AZ42"/>
  <c r="AZ43"/>
  <c r="AZ44"/>
  <c r="AZ45"/>
  <c r="AZ46"/>
  <c r="AZ47"/>
  <c r="AZ48"/>
  <c r="AZ49"/>
  <c r="AZ50"/>
  <c r="AZ51"/>
  <c r="AZ52"/>
  <c r="AZ53"/>
  <c r="AZ54"/>
  <c r="AZ55"/>
  <c r="AZ56"/>
  <c r="AZ57"/>
  <c r="AZ58"/>
  <c r="AZ59"/>
  <c r="AZ60"/>
  <c r="AZ61"/>
  <c r="AZ62"/>
  <c r="AZ63"/>
  <c r="AZ64"/>
  <c r="AZ65"/>
  <c r="AZ66"/>
  <c r="AZ67"/>
  <c r="AZ68"/>
  <c r="AZ69"/>
  <c r="AZ70"/>
  <c r="AZ71"/>
  <c r="AZ72"/>
  <c r="AZ73"/>
  <c r="AZ74"/>
  <c r="AZ75"/>
  <c r="AZ76"/>
  <c r="AZ77"/>
  <c r="AZ78"/>
  <c r="AZ79"/>
  <c r="AZ80"/>
  <c r="AZ81"/>
  <c r="AZ82"/>
  <c r="AZ83"/>
  <c r="AZ84"/>
  <c r="AZ85"/>
  <c r="AZ86"/>
  <c r="AZ87"/>
  <c r="AZ88"/>
  <c r="AZ89"/>
  <c r="AZ90"/>
  <c r="AZ91"/>
  <c r="AZ92"/>
  <c r="AZ93"/>
  <c r="AZ94"/>
  <c r="AZ95"/>
  <c r="AZ96"/>
  <c r="AZ97"/>
  <c r="AZ98"/>
  <c r="AZ99"/>
  <c r="AZ100"/>
  <c r="AZ101"/>
  <c r="AZ102"/>
  <c r="AZ103"/>
  <c r="AZ104"/>
  <c r="AZ105"/>
  <c r="AZ106"/>
  <c r="AZ107"/>
  <c r="AZ108"/>
  <c r="AZ109"/>
  <c r="AZ110"/>
  <c r="AZ111"/>
  <c r="AZ112"/>
  <c r="AZ113"/>
  <c r="AZ114"/>
  <c r="AZ115"/>
  <c r="AZ116"/>
  <c r="AZ117"/>
  <c r="AZ118"/>
  <c r="AZ119"/>
  <c r="AZ120"/>
  <c r="AZ121"/>
  <c r="AZ122"/>
  <c r="AZ123"/>
  <c r="AZ124"/>
  <c r="AZ125"/>
  <c r="AZ2"/>
  <c r="AQ127"/>
  <c r="D126"/>
  <c r="AQ126"/>
  <c r="AQ3"/>
  <c r="AQ4"/>
  <c r="AQ5"/>
  <c r="AQ6"/>
  <c r="AQ7"/>
  <c r="AQ8"/>
  <c r="AQ9"/>
  <c r="AQ10"/>
  <c r="AQ11"/>
  <c r="AQ12"/>
  <c r="AQ13"/>
  <c r="AQ14"/>
  <c r="AQ15"/>
  <c r="AQ16"/>
  <c r="AQ17"/>
  <c r="AQ18"/>
  <c r="AQ19"/>
  <c r="AQ20"/>
  <c r="AQ21"/>
  <c r="AQ22"/>
  <c r="AQ23"/>
  <c r="AQ24"/>
  <c r="AQ25"/>
  <c r="AQ26"/>
  <c r="AQ27"/>
  <c r="AQ28"/>
  <c r="AQ29"/>
  <c r="AQ30"/>
  <c r="AQ31"/>
  <c r="AQ32"/>
  <c r="AQ33"/>
  <c r="AQ34"/>
  <c r="AQ35"/>
  <c r="AQ36"/>
  <c r="AQ37"/>
  <c r="AQ38"/>
  <c r="AQ39"/>
  <c r="AQ40"/>
  <c r="AQ41"/>
  <c r="AQ42"/>
  <c r="AQ43"/>
  <c r="AQ44"/>
  <c r="AQ45"/>
  <c r="AQ46"/>
  <c r="AQ47"/>
  <c r="AQ48"/>
  <c r="AQ49"/>
  <c r="AQ50"/>
  <c r="AQ51"/>
  <c r="AQ52"/>
  <c r="AQ53"/>
  <c r="AQ54"/>
  <c r="AQ55"/>
  <c r="AQ56"/>
  <c r="AQ57"/>
  <c r="AQ58"/>
  <c r="AQ59"/>
  <c r="AQ60"/>
  <c r="AQ61"/>
  <c r="AQ62"/>
  <c r="AQ63"/>
  <c r="AQ64"/>
  <c r="AQ65"/>
  <c r="AQ66"/>
  <c r="AQ67"/>
  <c r="AQ68"/>
  <c r="AQ69"/>
  <c r="AQ70"/>
  <c r="AQ71"/>
  <c r="AQ72"/>
  <c r="AQ73"/>
  <c r="AQ74"/>
  <c r="AQ75"/>
  <c r="AQ76"/>
  <c r="AQ77"/>
  <c r="AQ78"/>
  <c r="AQ79"/>
  <c r="AQ80"/>
  <c r="AQ81"/>
  <c r="AQ82"/>
  <c r="AQ83"/>
  <c r="AQ84"/>
  <c r="AQ85"/>
  <c r="AQ86"/>
  <c r="AQ87"/>
  <c r="AQ88"/>
  <c r="AQ89"/>
  <c r="AQ90"/>
  <c r="AQ91"/>
  <c r="AQ92"/>
  <c r="AQ93"/>
  <c r="AQ94"/>
  <c r="AQ95"/>
  <c r="AQ96"/>
  <c r="AQ97"/>
  <c r="AQ98"/>
  <c r="AQ99"/>
  <c r="AQ100"/>
  <c r="AQ101"/>
  <c r="AQ102"/>
  <c r="AQ103"/>
  <c r="AQ104"/>
  <c r="AQ105"/>
  <c r="AQ106"/>
  <c r="AQ107"/>
  <c r="AQ108"/>
  <c r="AQ109"/>
  <c r="AQ110"/>
  <c r="AQ111"/>
  <c r="AQ112"/>
  <c r="AQ113"/>
  <c r="AQ114"/>
  <c r="AQ115"/>
  <c r="AQ116"/>
  <c r="AQ117"/>
  <c r="AQ118"/>
  <c r="AQ119"/>
  <c r="AQ120"/>
  <c r="AQ121"/>
  <c r="AQ122"/>
  <c r="AQ123"/>
  <c r="AQ124"/>
  <c r="AQ125"/>
  <c r="AQ2"/>
  <c r="F3"/>
  <c r="G3"/>
  <c r="F4"/>
  <c r="G4"/>
  <c r="F5"/>
  <c r="G5"/>
  <c r="F6"/>
  <c r="H6" s="1"/>
  <c r="G6"/>
  <c r="F7"/>
  <c r="G7"/>
  <c r="F8"/>
  <c r="G8"/>
  <c r="F9"/>
  <c r="G9"/>
  <c r="F10"/>
  <c r="G10"/>
  <c r="F11"/>
  <c r="G11"/>
  <c r="F12"/>
  <c r="G12"/>
  <c r="F13"/>
  <c r="G13"/>
  <c r="F14"/>
  <c r="H14" s="1"/>
  <c r="G14"/>
  <c r="F15"/>
  <c r="G15"/>
  <c r="F16"/>
  <c r="G16"/>
  <c r="F17"/>
  <c r="G17"/>
  <c r="H17"/>
  <c r="F18"/>
  <c r="G18"/>
  <c r="F19"/>
  <c r="G19"/>
  <c r="H19" s="1"/>
  <c r="F20"/>
  <c r="G20"/>
  <c r="F21"/>
  <c r="G21"/>
  <c r="H21" s="1"/>
  <c r="F22"/>
  <c r="G22"/>
  <c r="F23"/>
  <c r="G23"/>
  <c r="F24"/>
  <c r="G24"/>
  <c r="F25"/>
  <c r="G25"/>
  <c r="H25" s="1"/>
  <c r="F26"/>
  <c r="G26"/>
  <c r="F27"/>
  <c r="G27"/>
  <c r="F28"/>
  <c r="G28"/>
  <c r="H28" s="1"/>
  <c r="F29"/>
  <c r="G29"/>
  <c r="H29" s="1"/>
  <c r="F30"/>
  <c r="G30"/>
  <c r="F31"/>
  <c r="G31"/>
  <c r="F32"/>
  <c r="G32"/>
  <c r="F33"/>
  <c r="G33"/>
  <c r="H33" s="1"/>
  <c r="F34"/>
  <c r="H34" s="1"/>
  <c r="G34"/>
  <c r="F35"/>
  <c r="G35"/>
  <c r="F36"/>
  <c r="G36"/>
  <c r="F37"/>
  <c r="G37"/>
  <c r="F38"/>
  <c r="H38" s="1"/>
  <c r="G38"/>
  <c r="F39"/>
  <c r="G39"/>
  <c r="F40"/>
  <c r="G40"/>
  <c r="F41"/>
  <c r="G41"/>
  <c r="F42"/>
  <c r="G42"/>
  <c r="F43"/>
  <c r="G43"/>
  <c r="F44"/>
  <c r="G44"/>
  <c r="F45"/>
  <c r="G45"/>
  <c r="F46"/>
  <c r="H46" s="1"/>
  <c r="G46"/>
  <c r="F47"/>
  <c r="G47"/>
  <c r="F48"/>
  <c r="G48"/>
  <c r="F49"/>
  <c r="H49" s="1"/>
  <c r="G49"/>
  <c r="F50"/>
  <c r="G50"/>
  <c r="F51"/>
  <c r="G51"/>
  <c r="H51" s="1"/>
  <c r="F52"/>
  <c r="G52"/>
  <c r="F53"/>
  <c r="G53"/>
  <c r="H53" s="1"/>
  <c r="F54"/>
  <c r="G54"/>
  <c r="F55"/>
  <c r="G55"/>
  <c r="F56"/>
  <c r="G56"/>
  <c r="F57"/>
  <c r="G57"/>
  <c r="H57" s="1"/>
  <c r="F58"/>
  <c r="G58"/>
  <c r="F59"/>
  <c r="G59"/>
  <c r="F60"/>
  <c r="G60"/>
  <c r="H60" s="1"/>
  <c r="F61"/>
  <c r="G61"/>
  <c r="H61" s="1"/>
  <c r="F62"/>
  <c r="G62"/>
  <c r="F63"/>
  <c r="G63"/>
  <c r="F64"/>
  <c r="G64"/>
  <c r="F65"/>
  <c r="G65"/>
  <c r="H65" s="1"/>
  <c r="F66"/>
  <c r="H66" s="1"/>
  <c r="G66"/>
  <c r="F67"/>
  <c r="G67"/>
  <c r="F68"/>
  <c r="G68"/>
  <c r="F69"/>
  <c r="G69"/>
  <c r="F70"/>
  <c r="H70" s="1"/>
  <c r="G70"/>
  <c r="F71"/>
  <c r="G71"/>
  <c r="F72"/>
  <c r="G72"/>
  <c r="F73"/>
  <c r="G73"/>
  <c r="F74"/>
  <c r="G74"/>
  <c r="F75"/>
  <c r="G75"/>
  <c r="F76"/>
  <c r="G76"/>
  <c r="F77"/>
  <c r="G77"/>
  <c r="F78"/>
  <c r="H78" s="1"/>
  <c r="G78"/>
  <c r="F79"/>
  <c r="G79"/>
  <c r="F80"/>
  <c r="G80"/>
  <c r="F81"/>
  <c r="G81"/>
  <c r="H81"/>
  <c r="F82"/>
  <c r="G82"/>
  <c r="F83"/>
  <c r="G83"/>
  <c r="H83" s="1"/>
  <c r="F84"/>
  <c r="G84"/>
  <c r="F85"/>
  <c r="G85"/>
  <c r="H85" s="1"/>
  <c r="F86"/>
  <c r="G86"/>
  <c r="F87"/>
  <c r="G87"/>
  <c r="F88"/>
  <c r="G88"/>
  <c r="F89"/>
  <c r="G89"/>
  <c r="H89" s="1"/>
  <c r="F90"/>
  <c r="G90"/>
  <c r="F91"/>
  <c r="G91"/>
  <c r="F92"/>
  <c r="G92"/>
  <c r="H92" s="1"/>
  <c r="F93"/>
  <c r="G93"/>
  <c r="H93" s="1"/>
  <c r="F94"/>
  <c r="G94"/>
  <c r="F95"/>
  <c r="G95"/>
  <c r="F96"/>
  <c r="G96"/>
  <c r="F97"/>
  <c r="G97"/>
  <c r="H97" s="1"/>
  <c r="F98"/>
  <c r="H98" s="1"/>
  <c r="G98"/>
  <c r="F99"/>
  <c r="G99"/>
  <c r="F100"/>
  <c r="G100"/>
  <c r="F101"/>
  <c r="G101"/>
  <c r="F102"/>
  <c r="H102" s="1"/>
  <c r="G102"/>
  <c r="F103"/>
  <c r="G103"/>
  <c r="F104"/>
  <c r="G104"/>
  <c r="F105"/>
  <c r="G105"/>
  <c r="F106"/>
  <c r="G106"/>
  <c r="F107"/>
  <c r="G107"/>
  <c r="F108"/>
  <c r="G108"/>
  <c r="F109"/>
  <c r="G109"/>
  <c r="F110"/>
  <c r="H110" s="1"/>
  <c r="G110"/>
  <c r="F111"/>
  <c r="G111"/>
  <c r="F112"/>
  <c r="G112"/>
  <c r="F113"/>
  <c r="H113" s="1"/>
  <c r="G113"/>
  <c r="F114"/>
  <c r="G114"/>
  <c r="F115"/>
  <c r="G115"/>
  <c r="H115" s="1"/>
  <c r="F116"/>
  <c r="G116"/>
  <c r="F117"/>
  <c r="G117"/>
  <c r="H117" s="1"/>
  <c r="F118"/>
  <c r="G118"/>
  <c r="F119"/>
  <c r="G119"/>
  <c r="F120"/>
  <c r="G120"/>
  <c r="F121"/>
  <c r="G121"/>
  <c r="H121" s="1"/>
  <c r="F122"/>
  <c r="G122"/>
  <c r="F123"/>
  <c r="G123"/>
  <c r="F124"/>
  <c r="G124"/>
  <c r="H124" s="1"/>
  <c r="F125"/>
  <c r="G125"/>
  <c r="H125" s="1"/>
  <c r="G2"/>
  <c r="H2" s="1"/>
  <c r="F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2"/>
  <c r="BG126" l="1"/>
  <c r="BG127" s="1"/>
  <c r="CE9" s="1"/>
  <c r="CM8"/>
  <c r="CI8"/>
  <c r="CE8"/>
  <c r="CA8"/>
  <c r="H118"/>
  <c r="H114"/>
  <c r="H108"/>
  <c r="H77"/>
  <c r="H73"/>
  <c r="H69"/>
  <c r="H67"/>
  <c r="H62"/>
  <c r="H54"/>
  <c r="H50"/>
  <c r="H44"/>
  <c r="H13"/>
  <c r="H9"/>
  <c r="H5"/>
  <c r="H3"/>
  <c r="H109"/>
  <c r="H105"/>
  <c r="H101"/>
  <c r="H99"/>
  <c r="H94"/>
  <c r="H86"/>
  <c r="H82"/>
  <c r="H76"/>
  <c r="H45"/>
  <c r="H41"/>
  <c r="H37"/>
  <c r="H35"/>
  <c r="H30"/>
  <c r="H22"/>
  <c r="H18"/>
  <c r="H12"/>
  <c r="H119"/>
  <c r="H112"/>
  <c r="H103"/>
  <c r="H96"/>
  <c r="H87"/>
  <c r="H80"/>
  <c r="H71"/>
  <c r="H64"/>
  <c r="H55"/>
  <c r="H48"/>
  <c r="H39"/>
  <c r="H32"/>
  <c r="H23"/>
  <c r="H16"/>
  <c r="H7"/>
  <c r="H123"/>
  <c r="H116"/>
  <c r="H107"/>
  <c r="H100"/>
  <c r="H91"/>
  <c r="H84"/>
  <c r="H75"/>
  <c r="H68"/>
  <c r="H59"/>
  <c r="H52"/>
  <c r="H43"/>
  <c r="H36"/>
  <c r="H27"/>
  <c r="H20"/>
  <c r="H11"/>
  <c r="H4"/>
  <c r="H122"/>
  <c r="H120"/>
  <c r="H111"/>
  <c r="H106"/>
  <c r="H104"/>
  <c r="H95"/>
  <c r="H90"/>
  <c r="H88"/>
  <c r="H79"/>
  <c r="H74"/>
  <c r="H72"/>
  <c r="H63"/>
  <c r="H58"/>
  <c r="H56"/>
  <c r="H47"/>
  <c r="H42"/>
  <c r="H40"/>
  <c r="H31"/>
  <c r="H26"/>
  <c r="H24"/>
  <c r="H15"/>
  <c r="H10"/>
  <c r="H8"/>
</calcChain>
</file>

<file path=xl/sharedStrings.xml><?xml version="1.0" encoding="utf-8"?>
<sst xmlns="http://schemas.openxmlformats.org/spreadsheetml/2006/main" count="3739" uniqueCount="283">
  <si>
    <t>I911401</t>
  </si>
  <si>
    <t>I911403</t>
  </si>
  <si>
    <t>I911404</t>
  </si>
  <si>
    <t>I911405</t>
  </si>
  <si>
    <t>I911406</t>
  </si>
  <si>
    <t>I911407</t>
  </si>
  <si>
    <t>I911408</t>
  </si>
  <si>
    <t>I911411</t>
  </si>
  <si>
    <t>I911412</t>
  </si>
  <si>
    <t>I911413</t>
  </si>
  <si>
    <t>I911414</t>
  </si>
  <si>
    <t>I911415</t>
  </si>
  <si>
    <t>I911416</t>
  </si>
  <si>
    <t>I911418</t>
  </si>
  <si>
    <t>I911419</t>
  </si>
  <si>
    <t>I911420</t>
  </si>
  <si>
    <t>I911421</t>
  </si>
  <si>
    <t>I911423</t>
  </si>
  <si>
    <t>I911424</t>
  </si>
  <si>
    <t>I911425</t>
  </si>
  <si>
    <t>I911426</t>
  </si>
  <si>
    <t>I911427</t>
  </si>
  <si>
    <t>I911428</t>
  </si>
  <si>
    <t>I911431</t>
  </si>
  <si>
    <t>I911432</t>
  </si>
  <si>
    <t>I911433</t>
  </si>
  <si>
    <t>I911434</t>
  </si>
  <si>
    <t>I911435</t>
  </si>
  <si>
    <t>I911436</t>
  </si>
  <si>
    <t>I911437</t>
  </si>
  <si>
    <t>I911438</t>
  </si>
  <si>
    <t>I911439</t>
  </si>
  <si>
    <t>I911440</t>
  </si>
  <si>
    <t>I911441</t>
  </si>
  <si>
    <t>I911443</t>
  </si>
  <si>
    <t>I911444</t>
  </si>
  <si>
    <t>I911445</t>
  </si>
  <si>
    <t>I911446</t>
  </si>
  <si>
    <t>I911447</t>
  </si>
  <si>
    <t>I911448</t>
  </si>
  <si>
    <t>I911451</t>
  </si>
  <si>
    <t>I911452</t>
  </si>
  <si>
    <t>I911453</t>
  </si>
  <si>
    <t>I911454</t>
  </si>
  <si>
    <t>I911456</t>
  </si>
  <si>
    <t>I911457</t>
  </si>
  <si>
    <t>I911458</t>
  </si>
  <si>
    <t>I911459</t>
  </si>
  <si>
    <t>I911460</t>
  </si>
  <si>
    <t>I911461</t>
  </si>
  <si>
    <t>I911463</t>
  </si>
  <si>
    <t>I911464</t>
  </si>
  <si>
    <t>I911465</t>
  </si>
  <si>
    <t>I911466</t>
  </si>
  <si>
    <t>I911467</t>
  </si>
  <si>
    <t>I911468</t>
  </si>
  <si>
    <t>I911471</t>
  </si>
  <si>
    <t>I911472</t>
  </si>
  <si>
    <t>I911473</t>
  </si>
  <si>
    <t>I911474</t>
  </si>
  <si>
    <t>I911475</t>
  </si>
  <si>
    <t>I911476</t>
  </si>
  <si>
    <t>I911477</t>
  </si>
  <si>
    <t>I911478</t>
  </si>
  <si>
    <t>I911479</t>
  </si>
  <si>
    <t>I911480</t>
  </si>
  <si>
    <t>I911481</t>
  </si>
  <si>
    <t>I911483</t>
  </si>
  <si>
    <t>I911484</t>
  </si>
  <si>
    <t>I911485</t>
  </si>
  <si>
    <t>I911486</t>
  </si>
  <si>
    <t>I911487</t>
  </si>
  <si>
    <t>I911488</t>
  </si>
  <si>
    <t>I911491</t>
  </si>
  <si>
    <t>I911492</t>
  </si>
  <si>
    <t>I911494</t>
  </si>
  <si>
    <t>I911495</t>
  </si>
  <si>
    <t>I911496</t>
  </si>
  <si>
    <t>I911497</t>
  </si>
  <si>
    <t>I911498</t>
  </si>
  <si>
    <t>I911499</t>
  </si>
  <si>
    <t>I911500</t>
  </si>
  <si>
    <t>I911501</t>
  </si>
  <si>
    <t>I911503</t>
  </si>
  <si>
    <t>I911504</t>
  </si>
  <si>
    <t>I911505</t>
  </si>
  <si>
    <t>I911506</t>
  </si>
  <si>
    <t>I911507</t>
  </si>
  <si>
    <t>I911508</t>
  </si>
  <si>
    <t>I911511</t>
  </si>
  <si>
    <t>I911512</t>
  </si>
  <si>
    <t>I911513</t>
  </si>
  <si>
    <t>I911514</t>
  </si>
  <si>
    <t>I911515</t>
  </si>
  <si>
    <t>I911516</t>
  </si>
  <si>
    <t>I911517</t>
  </si>
  <si>
    <t>I911518</t>
  </si>
  <si>
    <t>I911519</t>
  </si>
  <si>
    <t>I911520</t>
  </si>
  <si>
    <t>I911521</t>
  </si>
  <si>
    <t>I911523</t>
  </si>
  <si>
    <t>I911524</t>
  </si>
  <si>
    <t>I911525</t>
  </si>
  <si>
    <t>I911526</t>
  </si>
  <si>
    <t>I911527</t>
  </si>
  <si>
    <t>I911528</t>
  </si>
  <si>
    <t>I911531</t>
  </si>
  <si>
    <t>I911532</t>
  </si>
  <si>
    <t>I911533</t>
  </si>
  <si>
    <t>I911534</t>
  </si>
  <si>
    <t>I911535</t>
  </si>
  <si>
    <t>I911537</t>
  </si>
  <si>
    <t>I911538</t>
  </si>
  <si>
    <t>I911539</t>
  </si>
  <si>
    <t>I911540</t>
  </si>
  <si>
    <t>I911541</t>
  </si>
  <si>
    <t>I911543</t>
  </si>
  <si>
    <t>I911544</t>
  </si>
  <si>
    <t>I911545</t>
  </si>
  <si>
    <t>I911546</t>
  </si>
  <si>
    <t>I911547</t>
  </si>
  <si>
    <t>I911548</t>
  </si>
  <si>
    <t>I909901</t>
  </si>
  <si>
    <t>I909902</t>
  </si>
  <si>
    <t>Sample ID</t>
  </si>
  <si>
    <t>From (ft)</t>
  </si>
  <si>
    <t>To (ft)</t>
  </si>
  <si>
    <t>Int Thick (ft)</t>
  </si>
  <si>
    <t>Lithology</t>
  </si>
  <si>
    <t>From (m)</t>
  </si>
  <si>
    <t>To (m)</t>
  </si>
  <si>
    <t>Int Thick (m)</t>
  </si>
  <si>
    <t>T</t>
  </si>
  <si>
    <t>OXFPR</t>
  </si>
  <si>
    <t>OXMT</t>
  </si>
  <si>
    <t>T/OXMT</t>
  </si>
  <si>
    <t>T/OXFPR</t>
  </si>
  <si>
    <t>SOX</t>
  </si>
  <si>
    <t>SOX/OXFPR</t>
  </si>
  <si>
    <t>OXPX</t>
  </si>
  <si>
    <t>OXPX/OXFPR</t>
  </si>
  <si>
    <t>OXPR</t>
  </si>
  <si>
    <t>SOX/MOX</t>
  </si>
  <si>
    <t>MOX</t>
  </si>
  <si>
    <t>MOX/SOX</t>
  </si>
  <si>
    <t>OXFPX</t>
  </si>
  <si>
    <t>MOX/OXFPX</t>
  </si>
  <si>
    <t>OXFPX/MOX</t>
  </si>
  <si>
    <t>SOX/OXFPX</t>
  </si>
  <si>
    <t>AGT</t>
  </si>
  <si>
    <t>TB10091887 - Finalized</t>
  </si>
  <si>
    <t>CLIENT : "CRDIO - Cardero Iron Ore"</t>
  </si>
  <si>
    <t># of SAMPLES : 152</t>
  </si>
  <si>
    <t>DATE RECEIVED : 2010-07-09  DATE FINALIZED : 2010-07-31</t>
  </si>
  <si>
    <t>PROJECT : "Project TTC"</t>
  </si>
  <si>
    <t>CERTIFICATE COMMENTS : "Low whole rock totals confirmed by re-analysis. "</t>
  </si>
  <si>
    <t>PO NUMBER : "B2010LNG001"</t>
  </si>
  <si>
    <t>WEI-21</t>
  </si>
  <si>
    <t>ME-MS81</t>
  </si>
  <si>
    <t>ME-ICP06</t>
  </si>
  <si>
    <t>OA-GRA05</t>
  </si>
  <si>
    <t>TOT-ICP06</t>
  </si>
  <si>
    <t>ME-4ACD81</t>
  </si>
  <si>
    <t>SAMPLE</t>
  </si>
  <si>
    <t>Recvd Wt.</t>
  </si>
  <si>
    <t>Ag</t>
  </si>
  <si>
    <t>Ba</t>
  </si>
  <si>
    <t>Ce</t>
  </si>
  <si>
    <t>Co</t>
  </si>
  <si>
    <t>Cr</t>
  </si>
  <si>
    <t>Cs</t>
  </si>
  <si>
    <t>Cu</t>
  </si>
  <si>
    <t>Dy</t>
  </si>
  <si>
    <t>Er</t>
  </si>
  <si>
    <t>Eu</t>
  </si>
  <si>
    <t>Ga</t>
  </si>
  <si>
    <t>Gd</t>
  </si>
  <si>
    <t>Hf</t>
  </si>
  <si>
    <t>Ho</t>
  </si>
  <si>
    <t>La</t>
  </si>
  <si>
    <t>Lu</t>
  </si>
  <si>
    <t>Mo</t>
  </si>
  <si>
    <t>Nb</t>
  </si>
  <si>
    <t>Nd</t>
  </si>
  <si>
    <t>Ni</t>
  </si>
  <si>
    <t>Pb</t>
  </si>
  <si>
    <t>Pr</t>
  </si>
  <si>
    <t>Rb</t>
  </si>
  <si>
    <t>Sm</t>
  </si>
  <si>
    <t>Sn</t>
  </si>
  <si>
    <t>Sr</t>
  </si>
  <si>
    <t>Ta</t>
  </si>
  <si>
    <t>Tb</t>
  </si>
  <si>
    <t>Th</t>
  </si>
  <si>
    <t>Tl</t>
  </si>
  <si>
    <t>Tm</t>
  </si>
  <si>
    <t>U</t>
  </si>
  <si>
    <t>V</t>
  </si>
  <si>
    <t>W</t>
  </si>
  <si>
    <t>Y</t>
  </si>
  <si>
    <t>Yb</t>
  </si>
  <si>
    <t>Zn</t>
  </si>
  <si>
    <t>Zr</t>
  </si>
  <si>
    <t>SiO2</t>
  </si>
  <si>
    <t>Al2O3</t>
  </si>
  <si>
    <t>Fe2O3</t>
  </si>
  <si>
    <t>CaO</t>
  </si>
  <si>
    <t>MgO</t>
  </si>
  <si>
    <t>Na2O</t>
  </si>
  <si>
    <t>K2O</t>
  </si>
  <si>
    <t>Cr2O3</t>
  </si>
  <si>
    <t>TiO2</t>
  </si>
  <si>
    <t>MnO</t>
  </si>
  <si>
    <t>P2O5</t>
  </si>
  <si>
    <t>SrO</t>
  </si>
  <si>
    <t>BaO</t>
  </si>
  <si>
    <t>LOI</t>
  </si>
  <si>
    <t>Total</t>
  </si>
  <si>
    <t>As</t>
  </si>
  <si>
    <t>Cd</t>
  </si>
  <si>
    <t>DESCRIPTION</t>
  </si>
  <si>
    <t>kg</t>
  </si>
  <si>
    <t>ppm</t>
  </si>
  <si>
    <t>%</t>
  </si>
  <si>
    <t>&lt;1</t>
  </si>
  <si>
    <t>&lt;2</t>
  </si>
  <si>
    <t>&lt;5</t>
  </si>
  <si>
    <t>&lt;0.5</t>
  </si>
  <si>
    <t>&lt;0.01</t>
  </si>
  <si>
    <t>&lt;0.05</t>
  </si>
  <si>
    <t>&lt;0.1</t>
  </si>
  <si>
    <t>&lt;0.03</t>
  </si>
  <si>
    <t>&lt;10</t>
  </si>
  <si>
    <t>&lt;0.2</t>
  </si>
  <si>
    <t>V x Int Thick (ft)</t>
  </si>
  <si>
    <t>Fe2O3 x Int Thick (ft)</t>
  </si>
  <si>
    <t>TiO2 x Int Thick (ft)</t>
  </si>
  <si>
    <t>Cu x Int Thick (ft)</t>
  </si>
  <si>
    <t>Wt Ave</t>
  </si>
  <si>
    <t>Copper</t>
  </si>
  <si>
    <t>Average ppm</t>
  </si>
  <si>
    <t># of values</t>
  </si>
  <si>
    <r>
      <t>TiO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</si>
  <si>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Average %</t>
  </si>
  <si>
    <r>
      <t>Fe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</si>
  <si>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>Vanadium</t>
  </si>
  <si>
    <t>&lt;1000 ppm</t>
  </si>
  <si>
    <t>&lt;10 %</t>
  </si>
  <si>
    <t>&lt;20 %</t>
  </si>
  <si>
    <t>&lt;500 ppm</t>
  </si>
  <si>
    <t>1000-2499 ppm</t>
  </si>
  <si>
    <t>10-15 %</t>
  </si>
  <si>
    <t>20-35 %</t>
  </si>
  <si>
    <t>500-750 ppm</t>
  </si>
  <si>
    <t>2500-4999 ppm</t>
  </si>
  <si>
    <t>15-20 %</t>
  </si>
  <si>
    <t>35-50 %</t>
  </si>
  <si>
    <t>750-1000 ppm</t>
  </si>
  <si>
    <t>&gt;5000 ppm</t>
  </si>
  <si>
    <t>&gt;20 %</t>
  </si>
  <si>
    <t>&gt;50%</t>
  </si>
  <si>
    <t>&gt;1000 ppm</t>
  </si>
  <si>
    <t>Weighted Average: from assay statistics above</t>
  </si>
  <si>
    <t>Weighted Average: from thickness intervals (571 m)</t>
  </si>
  <si>
    <t>Weighted Average: from thickness intervals (204.8 m)</t>
  </si>
  <si>
    <t>Cells 19-42</t>
  </si>
  <si>
    <t>161'-289'</t>
  </si>
  <si>
    <t>Thick (m)</t>
  </si>
  <si>
    <t>Thick (ft)</t>
  </si>
  <si>
    <t>Cells 51-119</t>
  </si>
  <si>
    <t>340'-697'</t>
  </si>
  <si>
    <t>Selected Interval: 161'-289' (39 m)</t>
  </si>
  <si>
    <t>Selected Interval: 340'-697' (108.8 m)</t>
  </si>
  <si>
    <t>49.1-88.1 m</t>
  </si>
  <si>
    <t>Cells 51-118</t>
  </si>
  <si>
    <t>340'-691'</t>
  </si>
  <si>
    <t>103.6-210.6 m</t>
  </si>
  <si>
    <t>Cells 63-72</t>
  </si>
  <si>
    <t>405'-456'</t>
  </si>
  <si>
    <t>123.4-139 m</t>
  </si>
  <si>
    <t>Cells 76-98</t>
  </si>
  <si>
    <t>470.5'-586'</t>
  </si>
  <si>
    <t>143.4-178.6 m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</si>
</sst>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10" borderId="0" xfId="0" applyFill="1"/>
    <xf numFmtId="0" fontId="1" fillId="10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1" fillId="10" borderId="1" xfId="0" applyNumberFormat="1" applyFont="1" applyFill="1" applyBorder="1" applyAlignment="1">
      <alignment horizontal="center"/>
    </xf>
    <xf numFmtId="164" fontId="1" fillId="9" borderId="1" xfId="0" applyNumberFormat="1" applyFont="1" applyFill="1" applyBorder="1" applyAlignment="1">
      <alignment horizontal="center"/>
    </xf>
    <xf numFmtId="164" fontId="1" fillId="8" borderId="1" xfId="0" applyNumberFormat="1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10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1" fillId="9" borderId="2" xfId="0" applyNumberFormat="1" applyFont="1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164" fontId="1" fillId="8" borderId="2" xfId="0" applyNumberFormat="1" applyFont="1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164" fontId="1" fillId="7" borderId="2" xfId="0" applyNumberFormat="1" applyFon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9" borderId="0" xfId="0" applyFill="1" applyBorder="1"/>
    <xf numFmtId="0" fontId="0" fillId="9" borderId="4" xfId="0" applyFill="1" applyBorder="1"/>
    <xf numFmtId="0" fontId="0" fillId="9" borderId="5" xfId="0" applyFill="1" applyBorder="1"/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0" borderId="4" xfId="0" applyBorder="1"/>
    <xf numFmtId="0" fontId="0" fillId="9" borderId="10" xfId="0" applyFill="1" applyBorder="1"/>
    <xf numFmtId="0" fontId="0" fillId="0" borderId="6" xfId="0" applyBorder="1"/>
    <xf numFmtId="0" fontId="0" fillId="0" borderId="8" xfId="0" applyBorder="1"/>
    <xf numFmtId="0" fontId="0" fillId="9" borderId="11" xfId="0" applyFill="1" applyBorder="1"/>
    <xf numFmtId="0" fontId="0" fillId="8" borderId="10" xfId="0" applyFill="1" applyBorder="1"/>
    <xf numFmtId="0" fontId="0" fillId="8" borderId="5" xfId="0" applyFill="1" applyBorder="1"/>
    <xf numFmtId="0" fontId="0" fillId="8" borderId="0" xfId="0" applyFill="1" applyBorder="1"/>
    <xf numFmtId="0" fontId="0" fillId="8" borderId="7" xfId="0" applyFill="1" applyBorder="1"/>
    <xf numFmtId="0" fontId="0" fillId="8" borderId="11" xfId="0" applyFill="1" applyBorder="1"/>
    <xf numFmtId="0" fontId="0" fillId="8" borderId="9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3175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WORKING!$BR$2:$BR$125</c:f>
              <c:numCache>
                <c:formatCode>General</c:formatCode>
                <c:ptCount val="124"/>
                <c:pt idx="0">
                  <c:v>225</c:v>
                </c:pt>
                <c:pt idx="1">
                  <c:v>2340</c:v>
                </c:pt>
                <c:pt idx="2">
                  <c:v>1980</c:v>
                </c:pt>
                <c:pt idx="3">
                  <c:v>124</c:v>
                </c:pt>
                <c:pt idx="4">
                  <c:v>113</c:v>
                </c:pt>
                <c:pt idx="5">
                  <c:v>141</c:v>
                </c:pt>
                <c:pt idx="6">
                  <c:v>1435</c:v>
                </c:pt>
                <c:pt idx="7">
                  <c:v>126</c:v>
                </c:pt>
                <c:pt idx="8">
                  <c:v>225</c:v>
                </c:pt>
                <c:pt idx="9">
                  <c:v>1505</c:v>
                </c:pt>
                <c:pt idx="10">
                  <c:v>1485</c:v>
                </c:pt>
                <c:pt idx="11">
                  <c:v>209</c:v>
                </c:pt>
                <c:pt idx="12">
                  <c:v>574</c:v>
                </c:pt>
                <c:pt idx="13">
                  <c:v>212</c:v>
                </c:pt>
                <c:pt idx="14">
                  <c:v>607</c:v>
                </c:pt>
                <c:pt idx="15">
                  <c:v>890</c:v>
                </c:pt>
                <c:pt idx="16">
                  <c:v>1495</c:v>
                </c:pt>
                <c:pt idx="17">
                  <c:v>2610</c:v>
                </c:pt>
                <c:pt idx="18">
                  <c:v>2550</c:v>
                </c:pt>
                <c:pt idx="19">
                  <c:v>3390</c:v>
                </c:pt>
                <c:pt idx="20">
                  <c:v>2470</c:v>
                </c:pt>
                <c:pt idx="21">
                  <c:v>2250</c:v>
                </c:pt>
                <c:pt idx="22">
                  <c:v>2080</c:v>
                </c:pt>
                <c:pt idx="23">
                  <c:v>2340</c:v>
                </c:pt>
                <c:pt idx="24">
                  <c:v>1615</c:v>
                </c:pt>
                <c:pt idx="25">
                  <c:v>2310</c:v>
                </c:pt>
                <c:pt idx="26">
                  <c:v>2730</c:v>
                </c:pt>
                <c:pt idx="27">
                  <c:v>3460</c:v>
                </c:pt>
                <c:pt idx="28">
                  <c:v>2460</c:v>
                </c:pt>
                <c:pt idx="29">
                  <c:v>3200</c:v>
                </c:pt>
                <c:pt idx="30">
                  <c:v>3620</c:v>
                </c:pt>
                <c:pt idx="31">
                  <c:v>3390</c:v>
                </c:pt>
                <c:pt idx="32">
                  <c:v>2440</c:v>
                </c:pt>
                <c:pt idx="33">
                  <c:v>2880</c:v>
                </c:pt>
                <c:pt idx="34">
                  <c:v>2040</c:v>
                </c:pt>
                <c:pt idx="35">
                  <c:v>1880</c:v>
                </c:pt>
                <c:pt idx="36">
                  <c:v>2010</c:v>
                </c:pt>
                <c:pt idx="37">
                  <c:v>1995</c:v>
                </c:pt>
                <c:pt idx="38">
                  <c:v>2130</c:v>
                </c:pt>
                <c:pt idx="39">
                  <c:v>1755</c:v>
                </c:pt>
                <c:pt idx="40">
                  <c:v>1805</c:v>
                </c:pt>
                <c:pt idx="41">
                  <c:v>929</c:v>
                </c:pt>
                <c:pt idx="42">
                  <c:v>205</c:v>
                </c:pt>
                <c:pt idx="43">
                  <c:v>137</c:v>
                </c:pt>
                <c:pt idx="44">
                  <c:v>136</c:v>
                </c:pt>
                <c:pt idx="45">
                  <c:v>107</c:v>
                </c:pt>
                <c:pt idx="46">
                  <c:v>166</c:v>
                </c:pt>
                <c:pt idx="47">
                  <c:v>1520</c:v>
                </c:pt>
                <c:pt idx="48">
                  <c:v>801</c:v>
                </c:pt>
                <c:pt idx="49">
                  <c:v>1470</c:v>
                </c:pt>
                <c:pt idx="50">
                  <c:v>1850</c:v>
                </c:pt>
                <c:pt idx="51">
                  <c:v>2230</c:v>
                </c:pt>
                <c:pt idx="52">
                  <c:v>1855</c:v>
                </c:pt>
                <c:pt idx="53">
                  <c:v>1315</c:v>
                </c:pt>
                <c:pt idx="54">
                  <c:v>1465</c:v>
                </c:pt>
                <c:pt idx="55">
                  <c:v>1895</c:v>
                </c:pt>
                <c:pt idx="56">
                  <c:v>1295</c:v>
                </c:pt>
                <c:pt idx="57">
                  <c:v>1265</c:v>
                </c:pt>
                <c:pt idx="58">
                  <c:v>319</c:v>
                </c:pt>
                <c:pt idx="59">
                  <c:v>1800</c:v>
                </c:pt>
                <c:pt idx="60">
                  <c:v>1615</c:v>
                </c:pt>
                <c:pt idx="61">
                  <c:v>2240</c:v>
                </c:pt>
                <c:pt idx="62">
                  <c:v>2060</c:v>
                </c:pt>
                <c:pt idx="63">
                  <c:v>2220</c:v>
                </c:pt>
                <c:pt idx="64">
                  <c:v>1290</c:v>
                </c:pt>
                <c:pt idx="65">
                  <c:v>1375</c:v>
                </c:pt>
                <c:pt idx="66">
                  <c:v>1180</c:v>
                </c:pt>
                <c:pt idx="67">
                  <c:v>1795</c:v>
                </c:pt>
                <c:pt idx="68">
                  <c:v>1930</c:v>
                </c:pt>
                <c:pt idx="69">
                  <c:v>1270</c:v>
                </c:pt>
                <c:pt idx="70">
                  <c:v>1145</c:v>
                </c:pt>
                <c:pt idx="71">
                  <c:v>801</c:v>
                </c:pt>
                <c:pt idx="72">
                  <c:v>926</c:v>
                </c:pt>
                <c:pt idx="73">
                  <c:v>1920</c:v>
                </c:pt>
                <c:pt idx="74">
                  <c:v>2260</c:v>
                </c:pt>
                <c:pt idx="75">
                  <c:v>1375</c:v>
                </c:pt>
                <c:pt idx="76">
                  <c:v>848</c:v>
                </c:pt>
                <c:pt idx="77">
                  <c:v>868</c:v>
                </c:pt>
                <c:pt idx="78">
                  <c:v>702</c:v>
                </c:pt>
                <c:pt idx="79">
                  <c:v>1190</c:v>
                </c:pt>
                <c:pt idx="80">
                  <c:v>774</c:v>
                </c:pt>
                <c:pt idx="81">
                  <c:v>232</c:v>
                </c:pt>
                <c:pt idx="82">
                  <c:v>82</c:v>
                </c:pt>
                <c:pt idx="83">
                  <c:v>81</c:v>
                </c:pt>
                <c:pt idx="84">
                  <c:v>58</c:v>
                </c:pt>
                <c:pt idx="85">
                  <c:v>58</c:v>
                </c:pt>
                <c:pt idx="86">
                  <c:v>67</c:v>
                </c:pt>
                <c:pt idx="87">
                  <c:v>89</c:v>
                </c:pt>
                <c:pt idx="88">
                  <c:v>103</c:v>
                </c:pt>
                <c:pt idx="89">
                  <c:v>61</c:v>
                </c:pt>
                <c:pt idx="90">
                  <c:v>66</c:v>
                </c:pt>
                <c:pt idx="91">
                  <c:v>68</c:v>
                </c:pt>
                <c:pt idx="92">
                  <c:v>83</c:v>
                </c:pt>
                <c:pt idx="93">
                  <c:v>74</c:v>
                </c:pt>
                <c:pt idx="94">
                  <c:v>117</c:v>
                </c:pt>
                <c:pt idx="95">
                  <c:v>165</c:v>
                </c:pt>
                <c:pt idx="96">
                  <c:v>77</c:v>
                </c:pt>
                <c:pt idx="97">
                  <c:v>88</c:v>
                </c:pt>
                <c:pt idx="98">
                  <c:v>161</c:v>
                </c:pt>
                <c:pt idx="99">
                  <c:v>145</c:v>
                </c:pt>
                <c:pt idx="100">
                  <c:v>72</c:v>
                </c:pt>
                <c:pt idx="101">
                  <c:v>118</c:v>
                </c:pt>
                <c:pt idx="102">
                  <c:v>313</c:v>
                </c:pt>
                <c:pt idx="103">
                  <c:v>147</c:v>
                </c:pt>
                <c:pt idx="104">
                  <c:v>66</c:v>
                </c:pt>
                <c:pt idx="105">
                  <c:v>89</c:v>
                </c:pt>
                <c:pt idx="106">
                  <c:v>83</c:v>
                </c:pt>
                <c:pt idx="107">
                  <c:v>67</c:v>
                </c:pt>
                <c:pt idx="108">
                  <c:v>88</c:v>
                </c:pt>
                <c:pt idx="109">
                  <c:v>77</c:v>
                </c:pt>
                <c:pt idx="110">
                  <c:v>55</c:v>
                </c:pt>
                <c:pt idx="111">
                  <c:v>167</c:v>
                </c:pt>
                <c:pt idx="112">
                  <c:v>407</c:v>
                </c:pt>
                <c:pt idx="113">
                  <c:v>221</c:v>
                </c:pt>
                <c:pt idx="114">
                  <c:v>343</c:v>
                </c:pt>
                <c:pt idx="115">
                  <c:v>282</c:v>
                </c:pt>
                <c:pt idx="116">
                  <c:v>178</c:v>
                </c:pt>
                <c:pt idx="117">
                  <c:v>83</c:v>
                </c:pt>
                <c:pt idx="118">
                  <c:v>66</c:v>
                </c:pt>
                <c:pt idx="119">
                  <c:v>215</c:v>
                </c:pt>
                <c:pt idx="120">
                  <c:v>201</c:v>
                </c:pt>
                <c:pt idx="121">
                  <c:v>95</c:v>
                </c:pt>
                <c:pt idx="122">
                  <c:v>106</c:v>
                </c:pt>
                <c:pt idx="123">
                  <c:v>117</c:v>
                </c:pt>
              </c:numCache>
            </c:numRef>
          </c:xVal>
          <c:yVal>
            <c:numRef>
              <c:f>WORKING!$B$2:$B$125</c:f>
              <c:numCache>
                <c:formatCode>General</c:formatCode>
                <c:ptCount val="124"/>
                <c:pt idx="0">
                  <c:v>64</c:v>
                </c:pt>
                <c:pt idx="1">
                  <c:v>71</c:v>
                </c:pt>
                <c:pt idx="2">
                  <c:v>77</c:v>
                </c:pt>
                <c:pt idx="3">
                  <c:v>82</c:v>
                </c:pt>
                <c:pt idx="4">
                  <c:v>89</c:v>
                </c:pt>
                <c:pt idx="5">
                  <c:v>94</c:v>
                </c:pt>
                <c:pt idx="6">
                  <c:v>99.7</c:v>
                </c:pt>
                <c:pt idx="7">
                  <c:v>103</c:v>
                </c:pt>
                <c:pt idx="8">
                  <c:v>106.5</c:v>
                </c:pt>
                <c:pt idx="9">
                  <c:v>111.5</c:v>
                </c:pt>
                <c:pt idx="10">
                  <c:v>118.5</c:v>
                </c:pt>
                <c:pt idx="11">
                  <c:v>125</c:v>
                </c:pt>
                <c:pt idx="12">
                  <c:v>130</c:v>
                </c:pt>
                <c:pt idx="13">
                  <c:v>138</c:v>
                </c:pt>
                <c:pt idx="14">
                  <c:v>146</c:v>
                </c:pt>
                <c:pt idx="15">
                  <c:v>150.5</c:v>
                </c:pt>
                <c:pt idx="16">
                  <c:v>156</c:v>
                </c:pt>
                <c:pt idx="17">
                  <c:v>161</c:v>
                </c:pt>
                <c:pt idx="18">
                  <c:v>166</c:v>
                </c:pt>
                <c:pt idx="19">
                  <c:v>171</c:v>
                </c:pt>
                <c:pt idx="20">
                  <c:v>176</c:v>
                </c:pt>
                <c:pt idx="21">
                  <c:v>181</c:v>
                </c:pt>
                <c:pt idx="22">
                  <c:v>186</c:v>
                </c:pt>
                <c:pt idx="23">
                  <c:v>193</c:v>
                </c:pt>
                <c:pt idx="24">
                  <c:v>200</c:v>
                </c:pt>
                <c:pt idx="25">
                  <c:v>205</c:v>
                </c:pt>
                <c:pt idx="26">
                  <c:v>209</c:v>
                </c:pt>
                <c:pt idx="27">
                  <c:v>217</c:v>
                </c:pt>
                <c:pt idx="28">
                  <c:v>226</c:v>
                </c:pt>
                <c:pt idx="29">
                  <c:v>231</c:v>
                </c:pt>
                <c:pt idx="30">
                  <c:v>236</c:v>
                </c:pt>
                <c:pt idx="31">
                  <c:v>241</c:v>
                </c:pt>
                <c:pt idx="32">
                  <c:v>246</c:v>
                </c:pt>
                <c:pt idx="33">
                  <c:v>251</c:v>
                </c:pt>
                <c:pt idx="34">
                  <c:v>256</c:v>
                </c:pt>
                <c:pt idx="35">
                  <c:v>261</c:v>
                </c:pt>
                <c:pt idx="36">
                  <c:v>266</c:v>
                </c:pt>
                <c:pt idx="37">
                  <c:v>271</c:v>
                </c:pt>
                <c:pt idx="38">
                  <c:v>276</c:v>
                </c:pt>
                <c:pt idx="39">
                  <c:v>281</c:v>
                </c:pt>
                <c:pt idx="40">
                  <c:v>286</c:v>
                </c:pt>
                <c:pt idx="41">
                  <c:v>289</c:v>
                </c:pt>
                <c:pt idx="42">
                  <c:v>294</c:v>
                </c:pt>
                <c:pt idx="43">
                  <c:v>301.5</c:v>
                </c:pt>
                <c:pt idx="44">
                  <c:v>309</c:v>
                </c:pt>
                <c:pt idx="45">
                  <c:v>315</c:v>
                </c:pt>
                <c:pt idx="46">
                  <c:v>322</c:v>
                </c:pt>
                <c:pt idx="47">
                  <c:v>327</c:v>
                </c:pt>
                <c:pt idx="48">
                  <c:v>334</c:v>
                </c:pt>
                <c:pt idx="49">
                  <c:v>340</c:v>
                </c:pt>
                <c:pt idx="50">
                  <c:v>347</c:v>
                </c:pt>
                <c:pt idx="51">
                  <c:v>353.5</c:v>
                </c:pt>
                <c:pt idx="52">
                  <c:v>360</c:v>
                </c:pt>
                <c:pt idx="53">
                  <c:v>366</c:v>
                </c:pt>
                <c:pt idx="54">
                  <c:v>371</c:v>
                </c:pt>
                <c:pt idx="55">
                  <c:v>376</c:v>
                </c:pt>
                <c:pt idx="56">
                  <c:v>381</c:v>
                </c:pt>
                <c:pt idx="57">
                  <c:v>386</c:v>
                </c:pt>
                <c:pt idx="58">
                  <c:v>390.3</c:v>
                </c:pt>
                <c:pt idx="59">
                  <c:v>393</c:v>
                </c:pt>
                <c:pt idx="60">
                  <c:v>398</c:v>
                </c:pt>
                <c:pt idx="61">
                  <c:v>405</c:v>
                </c:pt>
                <c:pt idx="62">
                  <c:v>411</c:v>
                </c:pt>
                <c:pt idx="63">
                  <c:v>416</c:v>
                </c:pt>
                <c:pt idx="64">
                  <c:v>421</c:v>
                </c:pt>
                <c:pt idx="65">
                  <c:v>426</c:v>
                </c:pt>
                <c:pt idx="66">
                  <c:v>431</c:v>
                </c:pt>
                <c:pt idx="67">
                  <c:v>436</c:v>
                </c:pt>
                <c:pt idx="68">
                  <c:v>441</c:v>
                </c:pt>
                <c:pt idx="69">
                  <c:v>446</c:v>
                </c:pt>
                <c:pt idx="70">
                  <c:v>451</c:v>
                </c:pt>
                <c:pt idx="71">
                  <c:v>456</c:v>
                </c:pt>
                <c:pt idx="72">
                  <c:v>460.5</c:v>
                </c:pt>
                <c:pt idx="73">
                  <c:v>465</c:v>
                </c:pt>
                <c:pt idx="74">
                  <c:v>470.5</c:v>
                </c:pt>
                <c:pt idx="75">
                  <c:v>476</c:v>
                </c:pt>
                <c:pt idx="76">
                  <c:v>481</c:v>
                </c:pt>
                <c:pt idx="77">
                  <c:v>486</c:v>
                </c:pt>
                <c:pt idx="78">
                  <c:v>491</c:v>
                </c:pt>
                <c:pt idx="79">
                  <c:v>496</c:v>
                </c:pt>
                <c:pt idx="80">
                  <c:v>501</c:v>
                </c:pt>
                <c:pt idx="81">
                  <c:v>506</c:v>
                </c:pt>
                <c:pt idx="82">
                  <c:v>512</c:v>
                </c:pt>
                <c:pt idx="83">
                  <c:v>516</c:v>
                </c:pt>
                <c:pt idx="84">
                  <c:v>521</c:v>
                </c:pt>
                <c:pt idx="85">
                  <c:v>526</c:v>
                </c:pt>
                <c:pt idx="86">
                  <c:v>531</c:v>
                </c:pt>
                <c:pt idx="87">
                  <c:v>536</c:v>
                </c:pt>
                <c:pt idx="88">
                  <c:v>541</c:v>
                </c:pt>
                <c:pt idx="89">
                  <c:v>546</c:v>
                </c:pt>
                <c:pt idx="90">
                  <c:v>551</c:v>
                </c:pt>
                <c:pt idx="91">
                  <c:v>556</c:v>
                </c:pt>
                <c:pt idx="92">
                  <c:v>561</c:v>
                </c:pt>
                <c:pt idx="93">
                  <c:v>566</c:v>
                </c:pt>
                <c:pt idx="94">
                  <c:v>571</c:v>
                </c:pt>
                <c:pt idx="95">
                  <c:v>576</c:v>
                </c:pt>
                <c:pt idx="96">
                  <c:v>581</c:v>
                </c:pt>
                <c:pt idx="97">
                  <c:v>586</c:v>
                </c:pt>
                <c:pt idx="98">
                  <c:v>591</c:v>
                </c:pt>
                <c:pt idx="99">
                  <c:v>594.5</c:v>
                </c:pt>
                <c:pt idx="100">
                  <c:v>600.20000000000005</c:v>
                </c:pt>
                <c:pt idx="101">
                  <c:v>606</c:v>
                </c:pt>
                <c:pt idx="102">
                  <c:v>612</c:v>
                </c:pt>
                <c:pt idx="103">
                  <c:v>616</c:v>
                </c:pt>
                <c:pt idx="104">
                  <c:v>621</c:v>
                </c:pt>
                <c:pt idx="105">
                  <c:v>626</c:v>
                </c:pt>
                <c:pt idx="106">
                  <c:v>632.5</c:v>
                </c:pt>
                <c:pt idx="107">
                  <c:v>638</c:v>
                </c:pt>
                <c:pt idx="108">
                  <c:v>644</c:v>
                </c:pt>
                <c:pt idx="109">
                  <c:v>650</c:v>
                </c:pt>
                <c:pt idx="110">
                  <c:v>656</c:v>
                </c:pt>
                <c:pt idx="111">
                  <c:v>661</c:v>
                </c:pt>
                <c:pt idx="112">
                  <c:v>666</c:v>
                </c:pt>
                <c:pt idx="113">
                  <c:v>671</c:v>
                </c:pt>
                <c:pt idx="114">
                  <c:v>676</c:v>
                </c:pt>
                <c:pt idx="115">
                  <c:v>681</c:v>
                </c:pt>
                <c:pt idx="116">
                  <c:v>686</c:v>
                </c:pt>
                <c:pt idx="117">
                  <c:v>691</c:v>
                </c:pt>
                <c:pt idx="118">
                  <c:v>697</c:v>
                </c:pt>
                <c:pt idx="119">
                  <c:v>704</c:v>
                </c:pt>
                <c:pt idx="120">
                  <c:v>711</c:v>
                </c:pt>
                <c:pt idx="121">
                  <c:v>718</c:v>
                </c:pt>
                <c:pt idx="122">
                  <c:v>725</c:v>
                </c:pt>
                <c:pt idx="123">
                  <c:v>730.5</c:v>
                </c:pt>
              </c:numCache>
            </c:numRef>
          </c:yVal>
        </c:ser>
        <c:axId val="103685504"/>
        <c:axId val="103858560"/>
      </c:scatterChart>
      <c:valAx>
        <c:axId val="103685504"/>
        <c:scaling>
          <c:orientation val="minMax"/>
          <c:max val="4000"/>
          <c:min val="0"/>
        </c:scaling>
        <c:axPos val="t"/>
        <c:majorGridlines/>
        <c:numFmt formatCode="General" sourceLinked="1"/>
        <c:tickLblPos val="nextTo"/>
        <c:crossAx val="103858560"/>
        <c:crosses val="autoZero"/>
        <c:crossBetween val="midCat"/>
        <c:majorUnit val="500"/>
      </c:valAx>
      <c:valAx>
        <c:axId val="103858560"/>
        <c:scaling>
          <c:orientation val="maxMin"/>
          <c:max val="794"/>
          <c:min val="0"/>
        </c:scaling>
        <c:axPos val="l"/>
        <c:majorGridlines/>
        <c:numFmt formatCode="General" sourceLinked="1"/>
        <c:tickLblPos val="nextTo"/>
        <c:crossAx val="103685504"/>
        <c:crosses val="autoZero"/>
        <c:crossBetween val="midCat"/>
        <c:majorUnit val="50"/>
        <c:minorUnit val="20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45720</xdr:colOff>
      <xdr:row>4</xdr:row>
      <xdr:rowOff>76200</xdr:rowOff>
    </xdr:from>
    <xdr:to>
      <xdr:col>56</xdr:col>
      <xdr:colOff>350520</xdr:colOff>
      <xdr:row>45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34"/>
  <sheetViews>
    <sheetView workbookViewId="0">
      <selection activeCell="A9" sqref="A9:BL134"/>
    </sheetView>
  </sheetViews>
  <sheetFormatPr defaultRowHeight="14.4"/>
  <sheetData>
    <row r="1" spans="1:64">
      <c r="A1" t="s">
        <v>150</v>
      </c>
    </row>
    <row r="2" spans="1:64">
      <c r="A2" t="s">
        <v>151</v>
      </c>
    </row>
    <row r="3" spans="1:64">
      <c r="A3" t="s">
        <v>152</v>
      </c>
    </row>
    <row r="4" spans="1:64">
      <c r="A4" t="s">
        <v>153</v>
      </c>
    </row>
    <row r="5" spans="1:64">
      <c r="A5" t="s">
        <v>154</v>
      </c>
    </row>
    <row r="6" spans="1:64">
      <c r="A6" t="s">
        <v>155</v>
      </c>
    </row>
    <row r="7" spans="1:64">
      <c r="A7" t="s">
        <v>156</v>
      </c>
    </row>
    <row r="8" spans="1:64">
      <c r="B8" t="s">
        <v>157</v>
      </c>
      <c r="C8" t="s">
        <v>158</v>
      </c>
      <c r="D8" t="s">
        <v>158</v>
      </c>
      <c r="E8" t="s">
        <v>158</v>
      </c>
      <c r="F8" t="s">
        <v>158</v>
      </c>
      <c r="G8" t="s">
        <v>158</v>
      </c>
      <c r="H8" t="s">
        <v>158</v>
      </c>
      <c r="I8" t="s">
        <v>158</v>
      </c>
      <c r="J8" t="s">
        <v>158</v>
      </c>
      <c r="K8" t="s">
        <v>158</v>
      </c>
      <c r="L8" t="s">
        <v>158</v>
      </c>
      <c r="M8" t="s">
        <v>158</v>
      </c>
      <c r="N8" t="s">
        <v>158</v>
      </c>
      <c r="O8" t="s">
        <v>158</v>
      </c>
      <c r="P8" t="s">
        <v>158</v>
      </c>
      <c r="Q8" t="s">
        <v>158</v>
      </c>
      <c r="R8" t="s">
        <v>158</v>
      </c>
      <c r="S8" t="s">
        <v>158</v>
      </c>
      <c r="T8" t="s">
        <v>158</v>
      </c>
      <c r="U8" t="s">
        <v>158</v>
      </c>
      <c r="V8" t="s">
        <v>158</v>
      </c>
      <c r="W8" t="s">
        <v>158</v>
      </c>
      <c r="X8" t="s">
        <v>158</v>
      </c>
      <c r="Y8" t="s">
        <v>158</v>
      </c>
      <c r="Z8" t="s">
        <v>158</v>
      </c>
      <c r="AA8" t="s">
        <v>158</v>
      </c>
      <c r="AB8" t="s">
        <v>158</v>
      </c>
      <c r="AC8" t="s">
        <v>158</v>
      </c>
      <c r="AD8" t="s">
        <v>158</v>
      </c>
      <c r="AE8" t="s">
        <v>158</v>
      </c>
      <c r="AF8" t="s">
        <v>158</v>
      </c>
      <c r="AG8" t="s">
        <v>158</v>
      </c>
      <c r="AH8" t="s">
        <v>158</v>
      </c>
      <c r="AI8" t="s">
        <v>158</v>
      </c>
      <c r="AJ8" t="s">
        <v>158</v>
      </c>
      <c r="AK8" t="s">
        <v>158</v>
      </c>
      <c r="AL8" t="s">
        <v>158</v>
      </c>
      <c r="AM8" t="s">
        <v>158</v>
      </c>
      <c r="AN8" t="s">
        <v>158</v>
      </c>
      <c r="AO8" t="s">
        <v>159</v>
      </c>
      <c r="AP8" t="s">
        <v>159</v>
      </c>
      <c r="AQ8" t="s">
        <v>159</v>
      </c>
      <c r="AR8" t="s">
        <v>159</v>
      </c>
      <c r="AS8" t="s">
        <v>159</v>
      </c>
      <c r="AT8" t="s">
        <v>159</v>
      </c>
      <c r="AU8" t="s">
        <v>159</v>
      </c>
      <c r="AV8" t="s">
        <v>159</v>
      </c>
      <c r="AW8" t="s">
        <v>159</v>
      </c>
      <c r="AX8" t="s">
        <v>159</v>
      </c>
      <c r="AY8" t="s">
        <v>159</v>
      </c>
      <c r="AZ8" t="s">
        <v>159</v>
      </c>
      <c r="BA8" t="s">
        <v>159</v>
      </c>
      <c r="BB8" t="s">
        <v>160</v>
      </c>
      <c r="BC8" t="s">
        <v>161</v>
      </c>
      <c r="BD8" t="s">
        <v>162</v>
      </c>
      <c r="BE8" t="s">
        <v>162</v>
      </c>
      <c r="BF8" t="s">
        <v>162</v>
      </c>
      <c r="BG8" t="s">
        <v>162</v>
      </c>
      <c r="BH8" t="s">
        <v>162</v>
      </c>
      <c r="BI8" t="s">
        <v>162</v>
      </c>
      <c r="BJ8" t="s">
        <v>162</v>
      </c>
      <c r="BK8" t="s">
        <v>162</v>
      </c>
      <c r="BL8" t="s">
        <v>162</v>
      </c>
    </row>
    <row r="9" spans="1:64">
      <c r="A9" t="s">
        <v>163</v>
      </c>
      <c r="B9" t="s">
        <v>164</v>
      </c>
      <c r="C9" t="s">
        <v>165</v>
      </c>
      <c r="D9" t="s">
        <v>166</v>
      </c>
      <c r="E9" t="s">
        <v>167</v>
      </c>
      <c r="F9" t="s">
        <v>168</v>
      </c>
      <c r="G9" t="s">
        <v>169</v>
      </c>
      <c r="H9" t="s">
        <v>170</v>
      </c>
      <c r="I9" t="s">
        <v>171</v>
      </c>
      <c r="J9" t="s">
        <v>172</v>
      </c>
      <c r="K9" t="s">
        <v>173</v>
      </c>
      <c r="L9" t="s">
        <v>174</v>
      </c>
      <c r="M9" t="s">
        <v>175</v>
      </c>
      <c r="N9" t="s">
        <v>176</v>
      </c>
      <c r="O9" t="s">
        <v>177</v>
      </c>
      <c r="P9" t="s">
        <v>178</v>
      </c>
      <c r="Q9" t="s">
        <v>179</v>
      </c>
      <c r="R9" t="s">
        <v>180</v>
      </c>
      <c r="S9" t="s">
        <v>181</v>
      </c>
      <c r="T9" t="s">
        <v>182</v>
      </c>
      <c r="U9" t="s">
        <v>183</v>
      </c>
      <c r="V9" t="s">
        <v>184</v>
      </c>
      <c r="W9" t="s">
        <v>185</v>
      </c>
      <c r="X9" t="s">
        <v>186</v>
      </c>
      <c r="Y9" t="s">
        <v>187</v>
      </c>
      <c r="Z9" t="s">
        <v>188</v>
      </c>
      <c r="AA9" t="s">
        <v>189</v>
      </c>
      <c r="AB9" t="s">
        <v>190</v>
      </c>
      <c r="AC9" t="s">
        <v>191</v>
      </c>
      <c r="AD9" t="s">
        <v>192</v>
      </c>
      <c r="AE9" t="s">
        <v>193</v>
      </c>
      <c r="AF9" t="s">
        <v>194</v>
      </c>
      <c r="AG9" t="s">
        <v>195</v>
      </c>
      <c r="AH9" t="s">
        <v>196</v>
      </c>
      <c r="AI9" t="s">
        <v>197</v>
      </c>
      <c r="AJ9" t="s">
        <v>198</v>
      </c>
      <c r="AK9" t="s">
        <v>199</v>
      </c>
      <c r="AL9" t="s">
        <v>200</v>
      </c>
      <c r="AM9" t="s">
        <v>201</v>
      </c>
      <c r="AN9" t="s">
        <v>202</v>
      </c>
      <c r="AO9" t="s">
        <v>203</v>
      </c>
      <c r="AP9" t="s">
        <v>204</v>
      </c>
      <c r="AQ9" t="s">
        <v>205</v>
      </c>
      <c r="AR9" t="s">
        <v>206</v>
      </c>
      <c r="AS9" t="s">
        <v>207</v>
      </c>
      <c r="AT9" t="s">
        <v>208</v>
      </c>
      <c r="AU9" t="s">
        <v>209</v>
      </c>
      <c r="AV9" t="s">
        <v>210</v>
      </c>
      <c r="AW9" t="s">
        <v>211</v>
      </c>
      <c r="AX9" t="s">
        <v>212</v>
      </c>
      <c r="AY9" t="s">
        <v>213</v>
      </c>
      <c r="AZ9" t="s">
        <v>214</v>
      </c>
      <c r="BA9" t="s">
        <v>215</v>
      </c>
      <c r="BB9" t="s">
        <v>216</v>
      </c>
      <c r="BC9" t="s">
        <v>217</v>
      </c>
      <c r="BD9" t="s">
        <v>165</v>
      </c>
      <c r="BE9" t="s">
        <v>218</v>
      </c>
      <c r="BF9" t="s">
        <v>219</v>
      </c>
      <c r="BG9" t="s">
        <v>168</v>
      </c>
      <c r="BH9" t="s">
        <v>171</v>
      </c>
      <c r="BI9" t="s">
        <v>181</v>
      </c>
      <c r="BJ9" t="s">
        <v>184</v>
      </c>
      <c r="BK9" t="s">
        <v>185</v>
      </c>
      <c r="BL9" t="s">
        <v>201</v>
      </c>
    </row>
    <row r="10" spans="1:64">
      <c r="A10" t="s">
        <v>220</v>
      </c>
      <c r="B10" t="s">
        <v>221</v>
      </c>
      <c r="C10" t="s">
        <v>222</v>
      </c>
      <c r="D10" t="s">
        <v>222</v>
      </c>
      <c r="E10" t="s">
        <v>222</v>
      </c>
      <c r="F10" t="s">
        <v>222</v>
      </c>
      <c r="G10" t="s">
        <v>222</v>
      </c>
      <c r="H10" t="s">
        <v>222</v>
      </c>
      <c r="I10" t="s">
        <v>222</v>
      </c>
      <c r="J10" t="s">
        <v>222</v>
      </c>
      <c r="K10" t="s">
        <v>222</v>
      </c>
      <c r="L10" t="s">
        <v>222</v>
      </c>
      <c r="M10" t="s">
        <v>222</v>
      </c>
      <c r="N10" t="s">
        <v>222</v>
      </c>
      <c r="O10" t="s">
        <v>222</v>
      </c>
      <c r="P10" t="s">
        <v>222</v>
      </c>
      <c r="Q10" t="s">
        <v>222</v>
      </c>
      <c r="R10" t="s">
        <v>222</v>
      </c>
      <c r="S10" t="s">
        <v>222</v>
      </c>
      <c r="T10" t="s">
        <v>222</v>
      </c>
      <c r="U10" t="s">
        <v>222</v>
      </c>
      <c r="V10" t="s">
        <v>222</v>
      </c>
      <c r="W10" t="s">
        <v>222</v>
      </c>
      <c r="X10" t="s">
        <v>222</v>
      </c>
      <c r="Y10" t="s">
        <v>222</v>
      </c>
      <c r="Z10" t="s">
        <v>222</v>
      </c>
      <c r="AA10" t="s">
        <v>222</v>
      </c>
      <c r="AB10" t="s">
        <v>222</v>
      </c>
      <c r="AC10" t="s">
        <v>222</v>
      </c>
      <c r="AD10" t="s">
        <v>222</v>
      </c>
      <c r="AE10" t="s">
        <v>222</v>
      </c>
      <c r="AF10" t="s">
        <v>222</v>
      </c>
      <c r="AG10" t="s">
        <v>222</v>
      </c>
      <c r="AH10" t="s">
        <v>222</v>
      </c>
      <c r="AI10" t="s">
        <v>222</v>
      </c>
      <c r="AJ10" t="s">
        <v>222</v>
      </c>
      <c r="AK10" t="s">
        <v>222</v>
      </c>
      <c r="AL10" t="s">
        <v>222</v>
      </c>
      <c r="AM10" t="s">
        <v>222</v>
      </c>
      <c r="AN10" t="s">
        <v>222</v>
      </c>
      <c r="AO10" t="s">
        <v>223</v>
      </c>
      <c r="AP10" t="s">
        <v>223</v>
      </c>
      <c r="AQ10" t="s">
        <v>223</v>
      </c>
      <c r="AR10" t="s">
        <v>223</v>
      </c>
      <c r="AS10" t="s">
        <v>223</v>
      </c>
      <c r="AT10" t="s">
        <v>223</v>
      </c>
      <c r="AU10" t="s">
        <v>223</v>
      </c>
      <c r="AV10" t="s">
        <v>223</v>
      </c>
      <c r="AW10" t="s">
        <v>223</v>
      </c>
      <c r="AX10" t="s">
        <v>223</v>
      </c>
      <c r="AY10" t="s">
        <v>223</v>
      </c>
      <c r="AZ10" t="s">
        <v>223</v>
      </c>
      <c r="BA10" t="s">
        <v>223</v>
      </c>
      <c r="BB10" t="s">
        <v>223</v>
      </c>
      <c r="BC10" t="s">
        <v>223</v>
      </c>
      <c r="BD10" t="s">
        <v>222</v>
      </c>
      <c r="BE10" t="s">
        <v>222</v>
      </c>
      <c r="BF10" t="s">
        <v>222</v>
      </c>
      <c r="BG10" t="s">
        <v>222</v>
      </c>
      <c r="BH10" t="s">
        <v>222</v>
      </c>
      <c r="BI10" t="s">
        <v>222</v>
      </c>
      <c r="BJ10" t="s">
        <v>222</v>
      </c>
      <c r="BK10" t="s">
        <v>222</v>
      </c>
      <c r="BL10" t="s">
        <v>222</v>
      </c>
    </row>
    <row r="11" spans="1:64">
      <c r="A11" t="s">
        <v>0</v>
      </c>
      <c r="B11">
        <v>2.5299999999999998</v>
      </c>
      <c r="C11" t="s">
        <v>224</v>
      </c>
      <c r="D11">
        <v>99.4</v>
      </c>
      <c r="E11">
        <v>7.6</v>
      </c>
      <c r="F11">
        <v>23.6</v>
      </c>
      <c r="G11">
        <v>170</v>
      </c>
      <c r="H11">
        <v>0.36</v>
      </c>
      <c r="I11">
        <v>178</v>
      </c>
      <c r="J11">
        <v>0.64</v>
      </c>
      <c r="K11">
        <v>0.36</v>
      </c>
      <c r="L11">
        <v>0.8</v>
      </c>
      <c r="M11">
        <v>19</v>
      </c>
      <c r="N11">
        <v>0.78</v>
      </c>
      <c r="O11">
        <v>0.6</v>
      </c>
      <c r="P11">
        <v>0.12</v>
      </c>
      <c r="Q11">
        <v>4.4000000000000004</v>
      </c>
      <c r="R11">
        <v>0.03</v>
      </c>
      <c r="S11" t="s">
        <v>225</v>
      </c>
      <c r="T11">
        <v>1.7</v>
      </c>
      <c r="U11">
        <v>3.6</v>
      </c>
      <c r="V11">
        <v>134</v>
      </c>
      <c r="W11" t="s">
        <v>226</v>
      </c>
      <c r="X11">
        <v>0.91</v>
      </c>
      <c r="Y11">
        <v>7.5</v>
      </c>
      <c r="Z11">
        <v>0.75</v>
      </c>
      <c r="AA11" t="s">
        <v>224</v>
      </c>
      <c r="AB11">
        <v>435</v>
      </c>
      <c r="AC11">
        <v>0.1</v>
      </c>
      <c r="AD11">
        <v>0.11</v>
      </c>
      <c r="AE11">
        <v>0.34</v>
      </c>
      <c r="AF11" t="s">
        <v>227</v>
      </c>
      <c r="AG11">
        <v>7.0000000000000007E-2</v>
      </c>
      <c r="AH11">
        <v>0.11</v>
      </c>
      <c r="AI11">
        <v>75</v>
      </c>
      <c r="AJ11" t="s">
        <v>224</v>
      </c>
      <c r="AK11">
        <v>3.6</v>
      </c>
      <c r="AL11">
        <v>0.32</v>
      </c>
      <c r="AM11">
        <v>46</v>
      </c>
      <c r="AN11">
        <v>25</v>
      </c>
      <c r="AO11">
        <v>46.2</v>
      </c>
      <c r="AP11">
        <v>24.5</v>
      </c>
      <c r="AQ11">
        <v>5.79</v>
      </c>
      <c r="AR11">
        <v>10.199999999999999</v>
      </c>
      <c r="AS11">
        <v>5.31</v>
      </c>
      <c r="AT11">
        <v>2.1800000000000002</v>
      </c>
      <c r="AU11">
        <v>1</v>
      </c>
      <c r="AV11">
        <v>0.03</v>
      </c>
      <c r="AW11">
        <v>0.83</v>
      </c>
      <c r="AX11">
        <v>0.06</v>
      </c>
      <c r="AY11" t="s">
        <v>228</v>
      </c>
      <c r="AZ11">
        <v>0.06</v>
      </c>
      <c r="BA11">
        <v>0.01</v>
      </c>
      <c r="BB11">
        <v>3.9</v>
      </c>
      <c r="BC11">
        <v>100</v>
      </c>
      <c r="BD11" t="s">
        <v>227</v>
      </c>
      <c r="BE11" t="s">
        <v>226</v>
      </c>
      <c r="BF11" t="s">
        <v>227</v>
      </c>
      <c r="BG11">
        <v>24</v>
      </c>
      <c r="BH11">
        <v>225</v>
      </c>
      <c r="BI11" t="s">
        <v>224</v>
      </c>
      <c r="BJ11">
        <v>138</v>
      </c>
      <c r="BK11">
        <v>2</v>
      </c>
      <c r="BL11">
        <v>44</v>
      </c>
    </row>
    <row r="12" spans="1:64">
      <c r="A12" t="s">
        <v>1</v>
      </c>
      <c r="B12">
        <v>5.87</v>
      </c>
      <c r="C12" t="s">
        <v>224</v>
      </c>
      <c r="D12">
        <v>40</v>
      </c>
      <c r="E12">
        <v>6</v>
      </c>
      <c r="F12">
        <v>50.8</v>
      </c>
      <c r="G12">
        <v>560</v>
      </c>
      <c r="H12">
        <v>0.25</v>
      </c>
      <c r="I12">
        <v>1730</v>
      </c>
      <c r="J12">
        <v>0.79</v>
      </c>
      <c r="K12">
        <v>0.52</v>
      </c>
      <c r="L12">
        <v>0.25</v>
      </c>
      <c r="M12">
        <v>8.9</v>
      </c>
      <c r="N12">
        <v>0.79</v>
      </c>
      <c r="O12">
        <v>2.2000000000000002</v>
      </c>
      <c r="P12">
        <v>0.15</v>
      </c>
      <c r="Q12">
        <v>3</v>
      </c>
      <c r="R12">
        <v>0.08</v>
      </c>
      <c r="S12" t="s">
        <v>225</v>
      </c>
      <c r="T12">
        <v>8.6999999999999993</v>
      </c>
      <c r="U12">
        <v>3.1</v>
      </c>
      <c r="V12">
        <v>65</v>
      </c>
      <c r="W12" t="s">
        <v>226</v>
      </c>
      <c r="X12">
        <v>0.75</v>
      </c>
      <c r="Y12">
        <v>3.8</v>
      </c>
      <c r="Z12">
        <v>0.72</v>
      </c>
      <c r="AA12">
        <v>1</v>
      </c>
      <c r="AB12">
        <v>66.7</v>
      </c>
      <c r="AC12">
        <v>0.7</v>
      </c>
      <c r="AD12">
        <v>0.11</v>
      </c>
      <c r="AE12">
        <v>0.31</v>
      </c>
      <c r="AF12" t="s">
        <v>227</v>
      </c>
      <c r="AG12">
        <v>0.09</v>
      </c>
      <c r="AH12">
        <v>0.12</v>
      </c>
      <c r="AI12">
        <v>477</v>
      </c>
      <c r="AJ12" t="s">
        <v>224</v>
      </c>
      <c r="AK12">
        <v>4.5</v>
      </c>
      <c r="AL12">
        <v>0.52</v>
      </c>
      <c r="AM12">
        <v>126</v>
      </c>
      <c r="AN12">
        <v>76</v>
      </c>
      <c r="AO12">
        <v>22.3</v>
      </c>
      <c r="AP12">
        <v>3.91</v>
      </c>
      <c r="AQ12">
        <v>33.5</v>
      </c>
      <c r="AR12">
        <v>1.59</v>
      </c>
      <c r="AS12">
        <v>13.5</v>
      </c>
      <c r="AT12">
        <v>0.22</v>
      </c>
      <c r="AU12">
        <v>0.14000000000000001</v>
      </c>
      <c r="AV12">
        <v>0.25</v>
      </c>
      <c r="AW12">
        <v>13.1</v>
      </c>
      <c r="AX12">
        <v>0.26</v>
      </c>
      <c r="AY12">
        <v>0.04</v>
      </c>
      <c r="AZ12">
        <v>0.01</v>
      </c>
      <c r="BA12" t="s">
        <v>228</v>
      </c>
      <c r="BB12">
        <v>3.18</v>
      </c>
      <c r="BC12">
        <v>92</v>
      </c>
      <c r="BD12">
        <v>1</v>
      </c>
      <c r="BE12">
        <v>5</v>
      </c>
      <c r="BF12" t="s">
        <v>227</v>
      </c>
      <c r="BG12">
        <v>159</v>
      </c>
      <c r="BH12">
        <v>2340</v>
      </c>
      <c r="BI12" t="s">
        <v>224</v>
      </c>
      <c r="BJ12">
        <v>696</v>
      </c>
      <c r="BK12">
        <v>3</v>
      </c>
      <c r="BL12">
        <v>196</v>
      </c>
    </row>
    <row r="13" spans="1:64">
      <c r="A13" t="s">
        <v>2</v>
      </c>
      <c r="B13">
        <v>5.47</v>
      </c>
      <c r="C13" t="s">
        <v>224</v>
      </c>
      <c r="D13">
        <v>44</v>
      </c>
      <c r="E13">
        <v>6.9</v>
      </c>
      <c r="F13">
        <v>40.5</v>
      </c>
      <c r="G13">
        <v>190</v>
      </c>
      <c r="H13">
        <v>0.38</v>
      </c>
      <c r="I13">
        <v>1390</v>
      </c>
      <c r="J13">
        <v>0.88</v>
      </c>
      <c r="K13">
        <v>0.62</v>
      </c>
      <c r="L13">
        <v>0.37</v>
      </c>
      <c r="M13">
        <v>7</v>
      </c>
      <c r="N13">
        <v>0.86</v>
      </c>
      <c r="O13">
        <v>3</v>
      </c>
      <c r="P13">
        <v>0.19</v>
      </c>
      <c r="Q13">
        <v>3.4</v>
      </c>
      <c r="R13">
        <v>0.1</v>
      </c>
      <c r="S13" t="s">
        <v>225</v>
      </c>
      <c r="T13">
        <v>14.2</v>
      </c>
      <c r="U13">
        <v>3.5</v>
      </c>
      <c r="V13">
        <v>55</v>
      </c>
      <c r="W13" t="s">
        <v>226</v>
      </c>
      <c r="X13">
        <v>0.86</v>
      </c>
      <c r="Y13">
        <v>5.9</v>
      </c>
      <c r="Z13">
        <v>0.82</v>
      </c>
      <c r="AA13">
        <v>1</v>
      </c>
      <c r="AB13">
        <v>129.5</v>
      </c>
      <c r="AC13">
        <v>1.1000000000000001</v>
      </c>
      <c r="AD13">
        <v>0.13</v>
      </c>
      <c r="AE13">
        <v>0.36</v>
      </c>
      <c r="AF13" t="s">
        <v>227</v>
      </c>
      <c r="AG13">
        <v>0.12</v>
      </c>
      <c r="AH13">
        <v>0.13</v>
      </c>
      <c r="AI13">
        <v>358</v>
      </c>
      <c r="AJ13" t="s">
        <v>224</v>
      </c>
      <c r="AK13">
        <v>5.3</v>
      </c>
      <c r="AL13">
        <v>0.67</v>
      </c>
      <c r="AM13">
        <v>103</v>
      </c>
      <c r="AN13">
        <v>110</v>
      </c>
      <c r="AO13">
        <v>22.5</v>
      </c>
      <c r="AP13">
        <v>5.67</v>
      </c>
      <c r="AQ13">
        <v>30</v>
      </c>
      <c r="AR13">
        <v>2.36</v>
      </c>
      <c r="AS13">
        <v>11.2</v>
      </c>
      <c r="AT13">
        <v>0.42</v>
      </c>
      <c r="AU13">
        <v>0.28000000000000003</v>
      </c>
      <c r="AV13">
        <v>0.09</v>
      </c>
      <c r="AW13">
        <v>17.2</v>
      </c>
      <c r="AX13">
        <v>0.25</v>
      </c>
      <c r="AY13">
        <v>0.03</v>
      </c>
      <c r="AZ13">
        <v>0.02</v>
      </c>
      <c r="BA13" t="s">
        <v>228</v>
      </c>
      <c r="BB13">
        <v>2.2999999999999998</v>
      </c>
      <c r="BC13">
        <v>92.3</v>
      </c>
      <c r="BD13">
        <v>1</v>
      </c>
      <c r="BE13">
        <v>5</v>
      </c>
      <c r="BF13" t="s">
        <v>227</v>
      </c>
      <c r="BG13">
        <v>136</v>
      </c>
      <c r="BH13">
        <v>1980</v>
      </c>
      <c r="BI13" t="s">
        <v>224</v>
      </c>
      <c r="BJ13">
        <v>529</v>
      </c>
      <c r="BK13">
        <v>2</v>
      </c>
      <c r="BL13">
        <v>154</v>
      </c>
    </row>
    <row r="14" spans="1:64">
      <c r="A14" t="s">
        <v>3</v>
      </c>
      <c r="B14">
        <v>5.33</v>
      </c>
      <c r="C14" t="s">
        <v>224</v>
      </c>
      <c r="D14">
        <v>102.5</v>
      </c>
      <c r="E14">
        <v>6.4</v>
      </c>
      <c r="F14">
        <v>29.9</v>
      </c>
      <c r="G14">
        <v>250</v>
      </c>
      <c r="H14">
        <v>0.33</v>
      </c>
      <c r="I14">
        <v>119</v>
      </c>
      <c r="J14">
        <v>0.62</v>
      </c>
      <c r="K14">
        <v>0.35</v>
      </c>
      <c r="L14">
        <v>0.83</v>
      </c>
      <c r="M14">
        <v>20.399999999999999</v>
      </c>
      <c r="N14">
        <v>0.7</v>
      </c>
      <c r="O14">
        <v>0.5</v>
      </c>
      <c r="P14">
        <v>0.11</v>
      </c>
      <c r="Q14">
        <v>3.5</v>
      </c>
      <c r="R14">
        <v>0.03</v>
      </c>
      <c r="S14" t="s">
        <v>225</v>
      </c>
      <c r="T14">
        <v>1.3</v>
      </c>
      <c r="U14">
        <v>3</v>
      </c>
      <c r="V14">
        <v>157</v>
      </c>
      <c r="W14" t="s">
        <v>226</v>
      </c>
      <c r="X14">
        <v>0.75</v>
      </c>
      <c r="Y14">
        <v>5.8</v>
      </c>
      <c r="Z14">
        <v>0.65</v>
      </c>
      <c r="AA14" t="s">
        <v>224</v>
      </c>
      <c r="AB14">
        <v>425</v>
      </c>
      <c r="AC14">
        <v>0.1</v>
      </c>
      <c r="AD14">
        <v>0.1</v>
      </c>
      <c r="AE14">
        <v>0.16</v>
      </c>
      <c r="AF14" t="s">
        <v>227</v>
      </c>
      <c r="AG14">
        <v>7.0000000000000007E-2</v>
      </c>
      <c r="AH14">
        <v>0.05</v>
      </c>
      <c r="AI14">
        <v>81</v>
      </c>
      <c r="AJ14" t="s">
        <v>224</v>
      </c>
      <c r="AK14">
        <v>3.4</v>
      </c>
      <c r="AL14">
        <v>0.28000000000000003</v>
      </c>
      <c r="AM14">
        <v>53</v>
      </c>
      <c r="AN14">
        <v>16</v>
      </c>
      <c r="AO14">
        <v>46.3</v>
      </c>
      <c r="AP14">
        <v>23.4</v>
      </c>
      <c r="AQ14">
        <v>6.18</v>
      </c>
      <c r="AR14">
        <v>10.3</v>
      </c>
      <c r="AS14">
        <v>5.8</v>
      </c>
      <c r="AT14">
        <v>2.33</v>
      </c>
      <c r="AU14">
        <v>0.7</v>
      </c>
      <c r="AV14">
        <v>0.04</v>
      </c>
      <c r="AW14">
        <v>0.65</v>
      </c>
      <c r="AX14">
        <v>7.0000000000000007E-2</v>
      </c>
      <c r="AY14" t="s">
        <v>228</v>
      </c>
      <c r="AZ14">
        <v>0.05</v>
      </c>
      <c r="BA14">
        <v>0.01</v>
      </c>
      <c r="BB14">
        <v>2.83</v>
      </c>
      <c r="BC14">
        <v>98.7</v>
      </c>
      <c r="BD14" t="s">
        <v>227</v>
      </c>
      <c r="BE14" t="s">
        <v>226</v>
      </c>
      <c r="BF14" t="s">
        <v>227</v>
      </c>
      <c r="BG14">
        <v>27</v>
      </c>
      <c r="BH14">
        <v>124</v>
      </c>
      <c r="BI14" t="s">
        <v>224</v>
      </c>
      <c r="BJ14">
        <v>145</v>
      </c>
      <c r="BK14" t="s">
        <v>225</v>
      </c>
      <c r="BL14">
        <v>46</v>
      </c>
    </row>
    <row r="15" spans="1:64">
      <c r="A15" t="s">
        <v>4</v>
      </c>
      <c r="B15">
        <v>4.2300000000000004</v>
      </c>
      <c r="C15" t="s">
        <v>224</v>
      </c>
      <c r="D15">
        <v>108.5</v>
      </c>
      <c r="E15">
        <v>6.3</v>
      </c>
      <c r="F15">
        <v>29.7</v>
      </c>
      <c r="G15">
        <v>280</v>
      </c>
      <c r="H15">
        <v>0.24</v>
      </c>
      <c r="I15">
        <v>111</v>
      </c>
      <c r="J15">
        <v>0.63</v>
      </c>
      <c r="K15">
        <v>0.36</v>
      </c>
      <c r="L15">
        <v>0.87</v>
      </c>
      <c r="M15">
        <v>21.2</v>
      </c>
      <c r="N15">
        <v>0.74</v>
      </c>
      <c r="O15">
        <v>0.4</v>
      </c>
      <c r="P15">
        <v>0.12</v>
      </c>
      <c r="Q15">
        <v>3.7</v>
      </c>
      <c r="R15">
        <v>0.03</v>
      </c>
      <c r="S15" t="s">
        <v>225</v>
      </c>
      <c r="T15">
        <v>1.3</v>
      </c>
      <c r="U15">
        <v>3.1</v>
      </c>
      <c r="V15">
        <v>174</v>
      </c>
      <c r="W15" t="s">
        <v>226</v>
      </c>
      <c r="X15">
        <v>0.74</v>
      </c>
      <c r="Y15">
        <v>4.9000000000000004</v>
      </c>
      <c r="Z15">
        <v>0.68</v>
      </c>
      <c r="AA15" t="s">
        <v>224</v>
      </c>
      <c r="AB15">
        <v>409</v>
      </c>
      <c r="AC15">
        <v>0.1</v>
      </c>
      <c r="AD15">
        <v>0.1</v>
      </c>
      <c r="AE15">
        <v>0.12</v>
      </c>
      <c r="AF15" t="s">
        <v>227</v>
      </c>
      <c r="AG15">
        <v>0.08</v>
      </c>
      <c r="AH15" t="s">
        <v>229</v>
      </c>
      <c r="AI15">
        <v>80</v>
      </c>
      <c r="AJ15" t="s">
        <v>224</v>
      </c>
      <c r="AK15">
        <v>3.5</v>
      </c>
      <c r="AL15">
        <v>0.32</v>
      </c>
      <c r="AM15">
        <v>51</v>
      </c>
      <c r="AN15">
        <v>15</v>
      </c>
      <c r="AO15">
        <v>42.2</v>
      </c>
      <c r="AP15">
        <v>21.6</v>
      </c>
      <c r="AQ15">
        <v>5.9</v>
      </c>
      <c r="AR15">
        <v>9.51</v>
      </c>
      <c r="AS15">
        <v>5.57</v>
      </c>
      <c r="AT15">
        <v>2.0699999999999998</v>
      </c>
      <c r="AU15">
        <v>0.57999999999999996</v>
      </c>
      <c r="AV15">
        <v>0.04</v>
      </c>
      <c r="AW15">
        <v>0.61</v>
      </c>
      <c r="AX15">
        <v>0.06</v>
      </c>
      <c r="AY15">
        <v>0.11</v>
      </c>
      <c r="AZ15">
        <v>0.05</v>
      </c>
      <c r="BA15">
        <v>0.01</v>
      </c>
      <c r="BB15">
        <v>2.4900000000000002</v>
      </c>
      <c r="BC15">
        <v>90.8</v>
      </c>
      <c r="BD15" t="s">
        <v>227</v>
      </c>
      <c r="BE15" t="s">
        <v>226</v>
      </c>
      <c r="BF15" t="s">
        <v>227</v>
      </c>
      <c r="BG15">
        <v>26</v>
      </c>
      <c r="BH15">
        <v>113</v>
      </c>
      <c r="BI15" t="s">
        <v>224</v>
      </c>
      <c r="BJ15">
        <v>149</v>
      </c>
      <c r="BK15">
        <v>2</v>
      </c>
      <c r="BL15">
        <v>43</v>
      </c>
    </row>
    <row r="16" spans="1:64">
      <c r="A16" t="s">
        <v>5</v>
      </c>
      <c r="B16">
        <v>4.13</v>
      </c>
      <c r="C16" t="s">
        <v>224</v>
      </c>
      <c r="D16">
        <v>104.5</v>
      </c>
      <c r="E16">
        <v>6.9</v>
      </c>
      <c r="F16">
        <v>30.5</v>
      </c>
      <c r="G16">
        <v>260</v>
      </c>
      <c r="H16">
        <v>0.36</v>
      </c>
      <c r="I16">
        <v>140</v>
      </c>
      <c r="J16">
        <v>0.62</v>
      </c>
      <c r="K16">
        <v>0.35</v>
      </c>
      <c r="L16">
        <v>0.84</v>
      </c>
      <c r="M16">
        <v>20.5</v>
      </c>
      <c r="N16">
        <v>0.73</v>
      </c>
      <c r="O16">
        <v>0.4</v>
      </c>
      <c r="P16">
        <v>0.11</v>
      </c>
      <c r="Q16">
        <v>3.8</v>
      </c>
      <c r="R16">
        <v>0.03</v>
      </c>
      <c r="S16" t="s">
        <v>225</v>
      </c>
      <c r="T16">
        <v>1.6</v>
      </c>
      <c r="U16">
        <v>3.2</v>
      </c>
      <c r="V16">
        <v>170</v>
      </c>
      <c r="W16" t="s">
        <v>226</v>
      </c>
      <c r="X16">
        <v>0.8</v>
      </c>
      <c r="Y16">
        <v>5.3</v>
      </c>
      <c r="Z16">
        <v>0.67</v>
      </c>
      <c r="AA16" t="s">
        <v>224</v>
      </c>
      <c r="AB16">
        <v>396</v>
      </c>
      <c r="AC16">
        <v>0.1</v>
      </c>
      <c r="AD16">
        <v>0.09</v>
      </c>
      <c r="AE16">
        <v>0.18</v>
      </c>
      <c r="AF16" t="s">
        <v>227</v>
      </c>
      <c r="AG16">
        <v>0.06</v>
      </c>
      <c r="AH16">
        <v>0.05</v>
      </c>
      <c r="AI16">
        <v>76</v>
      </c>
      <c r="AJ16" t="s">
        <v>224</v>
      </c>
      <c r="AK16">
        <v>3.4</v>
      </c>
      <c r="AL16">
        <v>0.31</v>
      </c>
      <c r="AM16">
        <v>51</v>
      </c>
      <c r="AN16">
        <v>16</v>
      </c>
      <c r="AO16">
        <v>46.5</v>
      </c>
      <c r="AP16">
        <v>23.7</v>
      </c>
      <c r="AQ16">
        <v>6.29</v>
      </c>
      <c r="AR16">
        <v>10.3</v>
      </c>
      <c r="AS16">
        <v>6.25</v>
      </c>
      <c r="AT16">
        <v>2.35</v>
      </c>
      <c r="AU16">
        <v>0.57999999999999996</v>
      </c>
      <c r="AV16">
        <v>0.04</v>
      </c>
      <c r="AW16">
        <v>0.71</v>
      </c>
      <c r="AX16">
        <v>7.0000000000000007E-2</v>
      </c>
      <c r="AY16">
        <v>0.06</v>
      </c>
      <c r="AZ16">
        <v>0.05</v>
      </c>
      <c r="BA16">
        <v>0.01</v>
      </c>
      <c r="BB16">
        <v>2.6</v>
      </c>
      <c r="BC16">
        <v>99.5</v>
      </c>
      <c r="BD16" t="s">
        <v>227</v>
      </c>
      <c r="BE16" t="s">
        <v>226</v>
      </c>
      <c r="BF16" t="s">
        <v>227</v>
      </c>
      <c r="BG16">
        <v>27</v>
      </c>
      <c r="BH16">
        <v>141</v>
      </c>
      <c r="BI16" t="s">
        <v>224</v>
      </c>
      <c r="BJ16">
        <v>145</v>
      </c>
      <c r="BK16" t="s">
        <v>225</v>
      </c>
      <c r="BL16">
        <v>42</v>
      </c>
    </row>
    <row r="17" spans="1:64">
      <c r="A17" t="s">
        <v>6</v>
      </c>
      <c r="B17">
        <v>3.16</v>
      </c>
      <c r="C17" t="s">
        <v>224</v>
      </c>
      <c r="D17">
        <v>55</v>
      </c>
      <c r="E17">
        <v>7.4</v>
      </c>
      <c r="F17">
        <v>84.3</v>
      </c>
      <c r="G17">
        <v>590</v>
      </c>
      <c r="H17">
        <v>0.35</v>
      </c>
      <c r="I17">
        <v>1300</v>
      </c>
      <c r="J17">
        <v>1.04</v>
      </c>
      <c r="K17">
        <v>0.63</v>
      </c>
      <c r="L17">
        <v>0.5</v>
      </c>
      <c r="M17">
        <v>12.8</v>
      </c>
      <c r="N17">
        <v>1.1200000000000001</v>
      </c>
      <c r="O17">
        <v>2.1</v>
      </c>
      <c r="P17">
        <v>0.2</v>
      </c>
      <c r="Q17">
        <v>3.5</v>
      </c>
      <c r="R17">
        <v>0.09</v>
      </c>
      <c r="S17" t="s">
        <v>225</v>
      </c>
      <c r="T17">
        <v>13.4</v>
      </c>
      <c r="U17">
        <v>4.0999999999999996</v>
      </c>
      <c r="V17">
        <v>276</v>
      </c>
      <c r="W17" t="s">
        <v>226</v>
      </c>
      <c r="X17">
        <v>0.97</v>
      </c>
      <c r="Y17">
        <v>5.9</v>
      </c>
      <c r="Z17">
        <v>1.02</v>
      </c>
      <c r="AA17">
        <v>1</v>
      </c>
      <c r="AB17">
        <v>224</v>
      </c>
      <c r="AC17">
        <v>1.2</v>
      </c>
      <c r="AD17">
        <v>0.17</v>
      </c>
      <c r="AE17">
        <v>0.36</v>
      </c>
      <c r="AF17" t="s">
        <v>227</v>
      </c>
      <c r="AG17">
        <v>0.11</v>
      </c>
      <c r="AH17">
        <v>0.1</v>
      </c>
      <c r="AI17">
        <v>608</v>
      </c>
      <c r="AJ17" t="s">
        <v>224</v>
      </c>
      <c r="AK17">
        <v>5.8</v>
      </c>
      <c r="AL17">
        <v>0.63</v>
      </c>
      <c r="AM17">
        <v>189</v>
      </c>
      <c r="AN17">
        <v>77</v>
      </c>
      <c r="AO17">
        <v>29.8</v>
      </c>
      <c r="AP17">
        <v>11</v>
      </c>
      <c r="AQ17">
        <v>23.1</v>
      </c>
      <c r="AR17">
        <v>5.18</v>
      </c>
      <c r="AS17">
        <v>9.83</v>
      </c>
      <c r="AT17">
        <v>0.84</v>
      </c>
      <c r="AU17">
        <v>0.34</v>
      </c>
      <c r="AV17">
        <v>0.1</v>
      </c>
      <c r="AW17">
        <v>10.55</v>
      </c>
      <c r="AX17">
        <v>0.19</v>
      </c>
      <c r="AY17">
        <v>0.05</v>
      </c>
      <c r="AZ17">
        <v>0.02</v>
      </c>
      <c r="BA17" t="s">
        <v>228</v>
      </c>
      <c r="BB17">
        <v>3.39</v>
      </c>
      <c r="BC17">
        <v>94.4</v>
      </c>
      <c r="BD17">
        <v>1.1000000000000001</v>
      </c>
      <c r="BE17" t="s">
        <v>226</v>
      </c>
      <c r="BF17" t="s">
        <v>227</v>
      </c>
      <c r="BG17">
        <v>100</v>
      </c>
      <c r="BH17">
        <v>1435</v>
      </c>
      <c r="BI17" t="s">
        <v>224</v>
      </c>
      <c r="BJ17">
        <v>447</v>
      </c>
      <c r="BK17">
        <v>3</v>
      </c>
      <c r="BL17">
        <v>130</v>
      </c>
    </row>
    <row r="18" spans="1:64">
      <c r="A18" t="s">
        <v>7</v>
      </c>
      <c r="B18">
        <v>3.31</v>
      </c>
      <c r="C18" t="s">
        <v>224</v>
      </c>
      <c r="D18">
        <v>93.4</v>
      </c>
      <c r="E18">
        <v>6.2</v>
      </c>
      <c r="F18">
        <v>34.9</v>
      </c>
      <c r="G18">
        <v>220</v>
      </c>
      <c r="H18">
        <v>0.33</v>
      </c>
      <c r="I18">
        <v>118</v>
      </c>
      <c r="J18">
        <v>0.48</v>
      </c>
      <c r="K18">
        <v>0.27</v>
      </c>
      <c r="L18">
        <v>0.83</v>
      </c>
      <c r="M18">
        <v>21.6</v>
      </c>
      <c r="N18">
        <v>0.62</v>
      </c>
      <c r="O18">
        <v>0.4</v>
      </c>
      <c r="P18">
        <v>0.09</v>
      </c>
      <c r="Q18">
        <v>3.7</v>
      </c>
      <c r="R18">
        <v>0.02</v>
      </c>
      <c r="S18" t="s">
        <v>225</v>
      </c>
      <c r="T18">
        <v>1.4</v>
      </c>
      <c r="U18">
        <v>2.9</v>
      </c>
      <c r="V18">
        <v>190</v>
      </c>
      <c r="W18" t="s">
        <v>226</v>
      </c>
      <c r="X18">
        <v>0.7</v>
      </c>
      <c r="Y18">
        <v>4.5</v>
      </c>
      <c r="Z18">
        <v>0.6</v>
      </c>
      <c r="AA18" t="s">
        <v>224</v>
      </c>
      <c r="AB18">
        <v>395</v>
      </c>
      <c r="AC18">
        <v>0.1</v>
      </c>
      <c r="AD18">
        <v>0.08</v>
      </c>
      <c r="AE18">
        <v>0.18</v>
      </c>
      <c r="AF18" t="s">
        <v>227</v>
      </c>
      <c r="AG18">
        <v>0.06</v>
      </c>
      <c r="AH18">
        <v>0.06</v>
      </c>
      <c r="AI18">
        <v>79</v>
      </c>
      <c r="AJ18" t="s">
        <v>224</v>
      </c>
      <c r="AK18">
        <v>2.8</v>
      </c>
      <c r="AL18">
        <v>0.23</v>
      </c>
      <c r="AM18">
        <v>54</v>
      </c>
      <c r="AN18">
        <v>16</v>
      </c>
      <c r="AO18">
        <v>46.2</v>
      </c>
      <c r="AP18">
        <v>23.4</v>
      </c>
      <c r="AQ18">
        <v>6.43</v>
      </c>
      <c r="AR18">
        <v>10.45</v>
      </c>
      <c r="AS18">
        <v>5.27</v>
      </c>
      <c r="AT18">
        <v>2.4500000000000002</v>
      </c>
      <c r="AU18">
        <v>0.5</v>
      </c>
      <c r="AV18">
        <v>0.03</v>
      </c>
      <c r="AW18">
        <v>0.68</v>
      </c>
      <c r="AX18">
        <v>7.0000000000000007E-2</v>
      </c>
      <c r="AY18">
        <v>0.08</v>
      </c>
      <c r="AZ18">
        <v>0.04</v>
      </c>
      <c r="BA18">
        <v>0.01</v>
      </c>
      <c r="BB18">
        <v>2.08</v>
      </c>
      <c r="BC18">
        <v>97.7</v>
      </c>
      <c r="BD18" t="s">
        <v>227</v>
      </c>
      <c r="BE18" t="s">
        <v>226</v>
      </c>
      <c r="BF18" t="s">
        <v>227</v>
      </c>
      <c r="BG18">
        <v>32</v>
      </c>
      <c r="BH18">
        <v>126</v>
      </c>
      <c r="BI18" t="s">
        <v>224</v>
      </c>
      <c r="BJ18">
        <v>173</v>
      </c>
      <c r="BK18" t="s">
        <v>225</v>
      </c>
      <c r="BL18">
        <v>48</v>
      </c>
    </row>
    <row r="19" spans="1:64">
      <c r="A19" t="s">
        <v>8</v>
      </c>
      <c r="B19">
        <v>3.85</v>
      </c>
      <c r="C19" t="s">
        <v>224</v>
      </c>
      <c r="D19">
        <v>98.6</v>
      </c>
      <c r="E19">
        <v>7.6</v>
      </c>
      <c r="F19">
        <v>41.5</v>
      </c>
      <c r="G19">
        <v>200</v>
      </c>
      <c r="H19">
        <v>0.34</v>
      </c>
      <c r="I19">
        <v>217</v>
      </c>
      <c r="J19">
        <v>0.7</v>
      </c>
      <c r="K19">
        <v>0.39</v>
      </c>
      <c r="L19">
        <v>0.8</v>
      </c>
      <c r="M19">
        <v>20.6</v>
      </c>
      <c r="N19">
        <v>0.8</v>
      </c>
      <c r="O19">
        <v>0.5</v>
      </c>
      <c r="P19">
        <v>0.13</v>
      </c>
      <c r="Q19">
        <v>4</v>
      </c>
      <c r="R19">
        <v>0.03</v>
      </c>
      <c r="S19" t="s">
        <v>225</v>
      </c>
      <c r="T19">
        <v>1.9</v>
      </c>
      <c r="U19">
        <v>3.6</v>
      </c>
      <c r="V19">
        <v>208</v>
      </c>
      <c r="W19" t="s">
        <v>226</v>
      </c>
      <c r="X19">
        <v>0.9</v>
      </c>
      <c r="Y19">
        <v>6</v>
      </c>
      <c r="Z19">
        <v>0.78</v>
      </c>
      <c r="AA19" t="s">
        <v>224</v>
      </c>
      <c r="AB19">
        <v>408</v>
      </c>
      <c r="AC19">
        <v>0.1</v>
      </c>
      <c r="AD19">
        <v>0.11</v>
      </c>
      <c r="AE19">
        <v>0.22</v>
      </c>
      <c r="AF19" t="s">
        <v>227</v>
      </c>
      <c r="AG19">
        <v>0.06</v>
      </c>
      <c r="AH19">
        <v>0.08</v>
      </c>
      <c r="AI19">
        <v>103</v>
      </c>
      <c r="AJ19" t="s">
        <v>224</v>
      </c>
      <c r="AK19">
        <v>3.9</v>
      </c>
      <c r="AL19">
        <v>0.32</v>
      </c>
      <c r="AM19">
        <v>67</v>
      </c>
      <c r="AN19">
        <v>16</v>
      </c>
      <c r="AO19">
        <v>44.1</v>
      </c>
      <c r="AP19">
        <v>21.1</v>
      </c>
      <c r="AQ19">
        <v>7.82</v>
      </c>
      <c r="AR19">
        <v>9.57</v>
      </c>
      <c r="AS19">
        <v>7.89</v>
      </c>
      <c r="AT19">
        <v>2.0499999999999998</v>
      </c>
      <c r="AU19">
        <v>0.56000000000000005</v>
      </c>
      <c r="AV19">
        <v>0.03</v>
      </c>
      <c r="AW19">
        <v>0.98</v>
      </c>
      <c r="AX19">
        <v>0.09</v>
      </c>
      <c r="AY19">
        <v>7.0000000000000007E-2</v>
      </c>
      <c r="AZ19">
        <v>0.05</v>
      </c>
      <c r="BA19">
        <v>0.01</v>
      </c>
      <c r="BB19">
        <v>3.81</v>
      </c>
      <c r="BC19">
        <v>98.1</v>
      </c>
      <c r="BD19" t="s">
        <v>227</v>
      </c>
      <c r="BE19" t="s">
        <v>226</v>
      </c>
      <c r="BF19" t="s">
        <v>227</v>
      </c>
      <c r="BG19">
        <v>37</v>
      </c>
      <c r="BH19">
        <v>225</v>
      </c>
      <c r="BI19" t="s">
        <v>224</v>
      </c>
      <c r="BJ19">
        <v>183</v>
      </c>
      <c r="BK19" t="s">
        <v>225</v>
      </c>
      <c r="BL19">
        <v>63</v>
      </c>
    </row>
    <row r="20" spans="1:64">
      <c r="A20" t="s">
        <v>9</v>
      </c>
      <c r="B20">
        <v>6.94</v>
      </c>
      <c r="C20" t="s">
        <v>224</v>
      </c>
      <c r="D20">
        <v>38.299999999999997</v>
      </c>
      <c r="E20">
        <v>9.6999999999999993</v>
      </c>
      <c r="F20">
        <v>45.5</v>
      </c>
      <c r="G20">
        <v>330</v>
      </c>
      <c r="H20">
        <v>0.24</v>
      </c>
      <c r="I20">
        <v>1160</v>
      </c>
      <c r="J20">
        <v>1.41</v>
      </c>
      <c r="K20">
        <v>0.91</v>
      </c>
      <c r="L20">
        <v>0.43</v>
      </c>
      <c r="M20">
        <v>8.9</v>
      </c>
      <c r="N20">
        <v>1.46</v>
      </c>
      <c r="O20">
        <v>3</v>
      </c>
      <c r="P20">
        <v>0.28999999999999998</v>
      </c>
      <c r="Q20">
        <v>4.5</v>
      </c>
      <c r="R20">
        <v>0.13</v>
      </c>
      <c r="S20" t="s">
        <v>225</v>
      </c>
      <c r="T20">
        <v>13.3</v>
      </c>
      <c r="U20">
        <v>5.5</v>
      </c>
      <c r="V20">
        <v>57</v>
      </c>
      <c r="W20" t="s">
        <v>226</v>
      </c>
      <c r="X20">
        <v>1.28</v>
      </c>
      <c r="Y20">
        <v>4.0999999999999996</v>
      </c>
      <c r="Z20">
        <v>1.37</v>
      </c>
      <c r="AA20">
        <v>1</v>
      </c>
      <c r="AB20">
        <v>117.5</v>
      </c>
      <c r="AC20">
        <v>1</v>
      </c>
      <c r="AD20">
        <v>0.24</v>
      </c>
      <c r="AE20">
        <v>0.44</v>
      </c>
      <c r="AF20" t="s">
        <v>227</v>
      </c>
      <c r="AG20">
        <v>0.15</v>
      </c>
      <c r="AH20">
        <v>0.15</v>
      </c>
      <c r="AI20">
        <v>442</v>
      </c>
      <c r="AJ20">
        <v>1</v>
      </c>
      <c r="AK20">
        <v>8.3000000000000007</v>
      </c>
      <c r="AL20">
        <v>0.91</v>
      </c>
      <c r="AM20">
        <v>124</v>
      </c>
      <c r="AN20">
        <v>115</v>
      </c>
      <c r="AO20">
        <v>23.4</v>
      </c>
      <c r="AP20">
        <v>5.31</v>
      </c>
      <c r="AQ20">
        <v>31.4</v>
      </c>
      <c r="AR20">
        <v>3.04</v>
      </c>
      <c r="AS20">
        <v>11.8</v>
      </c>
      <c r="AT20">
        <v>0.38</v>
      </c>
      <c r="AU20">
        <v>0.15</v>
      </c>
      <c r="AV20">
        <v>0.14000000000000001</v>
      </c>
      <c r="AW20">
        <v>15.35</v>
      </c>
      <c r="AX20">
        <v>0.26</v>
      </c>
      <c r="AY20">
        <v>0.09</v>
      </c>
      <c r="AZ20">
        <v>0.01</v>
      </c>
      <c r="BA20" t="s">
        <v>228</v>
      </c>
      <c r="BB20">
        <v>2.27</v>
      </c>
      <c r="BC20">
        <v>93.6</v>
      </c>
      <c r="BD20">
        <v>0.9</v>
      </c>
      <c r="BE20" t="s">
        <v>226</v>
      </c>
      <c r="BF20" t="s">
        <v>227</v>
      </c>
      <c r="BG20">
        <v>135</v>
      </c>
      <c r="BH20">
        <v>1505</v>
      </c>
      <c r="BI20" t="s">
        <v>224</v>
      </c>
      <c r="BJ20">
        <v>532</v>
      </c>
      <c r="BK20">
        <v>4</v>
      </c>
      <c r="BL20">
        <v>181</v>
      </c>
    </row>
    <row r="21" spans="1:64">
      <c r="A21" t="s">
        <v>10</v>
      </c>
      <c r="B21">
        <v>6.71</v>
      </c>
      <c r="C21" t="s">
        <v>224</v>
      </c>
      <c r="D21">
        <v>49.4</v>
      </c>
      <c r="E21">
        <v>8.3000000000000007</v>
      </c>
      <c r="F21">
        <v>76.3</v>
      </c>
      <c r="G21">
        <v>510</v>
      </c>
      <c r="H21">
        <v>0.33</v>
      </c>
      <c r="I21">
        <v>1250</v>
      </c>
      <c r="J21">
        <v>0.94</v>
      </c>
      <c r="K21">
        <v>0.6</v>
      </c>
      <c r="L21">
        <v>0.42</v>
      </c>
      <c r="M21">
        <v>10.8</v>
      </c>
      <c r="N21">
        <v>0.97</v>
      </c>
      <c r="O21">
        <v>2.4</v>
      </c>
      <c r="P21">
        <v>0.17</v>
      </c>
      <c r="Q21">
        <v>4.2</v>
      </c>
      <c r="R21">
        <v>0.09</v>
      </c>
      <c r="S21" t="s">
        <v>225</v>
      </c>
      <c r="T21">
        <v>13.7</v>
      </c>
      <c r="U21">
        <v>4.3</v>
      </c>
      <c r="V21">
        <v>166</v>
      </c>
      <c r="W21">
        <v>8</v>
      </c>
      <c r="X21">
        <v>1.05</v>
      </c>
      <c r="Y21">
        <v>5.7</v>
      </c>
      <c r="Z21">
        <v>0.95</v>
      </c>
      <c r="AA21">
        <v>1</v>
      </c>
      <c r="AB21">
        <v>161.5</v>
      </c>
      <c r="AC21">
        <v>1.2</v>
      </c>
      <c r="AD21">
        <v>0.14000000000000001</v>
      </c>
      <c r="AE21">
        <v>0.5</v>
      </c>
      <c r="AF21" t="s">
        <v>227</v>
      </c>
      <c r="AG21">
        <v>0.1</v>
      </c>
      <c r="AH21">
        <v>0.12</v>
      </c>
      <c r="AI21">
        <v>557</v>
      </c>
      <c r="AJ21" t="s">
        <v>224</v>
      </c>
      <c r="AK21">
        <v>5.4</v>
      </c>
      <c r="AL21">
        <v>0.62</v>
      </c>
      <c r="AM21">
        <v>191</v>
      </c>
      <c r="AN21">
        <v>88</v>
      </c>
      <c r="AO21">
        <v>27.2</v>
      </c>
      <c r="AP21">
        <v>7.65</v>
      </c>
      <c r="AQ21">
        <v>28.6</v>
      </c>
      <c r="AR21">
        <v>3.62</v>
      </c>
      <c r="AS21">
        <v>12.05</v>
      </c>
      <c r="AT21">
        <v>0.6</v>
      </c>
      <c r="AU21">
        <v>0.24</v>
      </c>
      <c r="AV21">
        <v>0.11</v>
      </c>
      <c r="AW21">
        <v>11.95</v>
      </c>
      <c r="AX21">
        <v>0.24</v>
      </c>
      <c r="AY21">
        <v>0.12</v>
      </c>
      <c r="AZ21">
        <v>0.02</v>
      </c>
      <c r="BA21" t="s">
        <v>228</v>
      </c>
      <c r="BB21">
        <v>1.49</v>
      </c>
      <c r="BC21">
        <v>93.9</v>
      </c>
      <c r="BD21">
        <v>0.8</v>
      </c>
      <c r="BE21" t="s">
        <v>226</v>
      </c>
      <c r="BF21" t="s">
        <v>227</v>
      </c>
      <c r="BG21">
        <v>129</v>
      </c>
      <c r="BH21">
        <v>1485</v>
      </c>
      <c r="BI21" t="s">
        <v>224</v>
      </c>
      <c r="BJ21">
        <v>525</v>
      </c>
      <c r="BK21">
        <v>3</v>
      </c>
      <c r="BL21">
        <v>181</v>
      </c>
    </row>
    <row r="22" spans="1:64">
      <c r="A22" t="s">
        <v>11</v>
      </c>
      <c r="B22">
        <v>4.24</v>
      </c>
      <c r="C22" t="s">
        <v>224</v>
      </c>
      <c r="D22">
        <v>90.6</v>
      </c>
      <c r="E22">
        <v>8.1999999999999993</v>
      </c>
      <c r="F22">
        <v>43.7</v>
      </c>
      <c r="G22">
        <v>160</v>
      </c>
      <c r="H22">
        <v>0.38</v>
      </c>
      <c r="I22">
        <v>212</v>
      </c>
      <c r="J22">
        <v>0.67</v>
      </c>
      <c r="K22">
        <v>0.39</v>
      </c>
      <c r="L22">
        <v>0.88</v>
      </c>
      <c r="M22">
        <v>24.1</v>
      </c>
      <c r="N22">
        <v>0.85</v>
      </c>
      <c r="O22">
        <v>0.6</v>
      </c>
      <c r="P22">
        <v>0.12</v>
      </c>
      <c r="Q22">
        <v>4.8</v>
      </c>
      <c r="R22">
        <v>0.04</v>
      </c>
      <c r="S22" t="s">
        <v>225</v>
      </c>
      <c r="T22">
        <v>2</v>
      </c>
      <c r="U22">
        <v>3.9</v>
      </c>
      <c r="V22">
        <v>176</v>
      </c>
      <c r="W22" t="s">
        <v>226</v>
      </c>
      <c r="X22">
        <v>0.94</v>
      </c>
      <c r="Y22">
        <v>6.3</v>
      </c>
      <c r="Z22">
        <v>0.76</v>
      </c>
      <c r="AA22" t="s">
        <v>224</v>
      </c>
      <c r="AB22">
        <v>447</v>
      </c>
      <c r="AC22">
        <v>0.1</v>
      </c>
      <c r="AD22">
        <v>0.11</v>
      </c>
      <c r="AE22">
        <v>0.36</v>
      </c>
      <c r="AF22" t="s">
        <v>227</v>
      </c>
      <c r="AG22">
        <v>0.08</v>
      </c>
      <c r="AH22">
        <v>0.11</v>
      </c>
      <c r="AI22">
        <v>122</v>
      </c>
      <c r="AJ22">
        <v>1</v>
      </c>
      <c r="AK22">
        <v>3.8</v>
      </c>
      <c r="AL22">
        <v>0.31</v>
      </c>
      <c r="AM22">
        <v>65</v>
      </c>
      <c r="AN22">
        <v>24</v>
      </c>
      <c r="AO22">
        <v>42.8</v>
      </c>
      <c r="AP22">
        <v>23.4</v>
      </c>
      <c r="AQ22">
        <v>7.59</v>
      </c>
      <c r="AR22">
        <v>10.9</v>
      </c>
      <c r="AS22">
        <v>4.7300000000000004</v>
      </c>
      <c r="AT22">
        <v>2.0299999999999998</v>
      </c>
      <c r="AU22">
        <v>0.43</v>
      </c>
      <c r="AV22">
        <v>0.02</v>
      </c>
      <c r="AW22">
        <v>0.73</v>
      </c>
      <c r="AX22">
        <v>7.0000000000000007E-2</v>
      </c>
      <c r="AY22">
        <v>0.06</v>
      </c>
      <c r="AZ22">
        <v>0.05</v>
      </c>
      <c r="BA22">
        <v>0.01</v>
      </c>
      <c r="BB22">
        <v>1.8</v>
      </c>
      <c r="BC22">
        <v>94.6</v>
      </c>
      <c r="BD22" t="s">
        <v>227</v>
      </c>
      <c r="BE22" t="s">
        <v>226</v>
      </c>
      <c r="BF22" t="s">
        <v>227</v>
      </c>
      <c r="BG22">
        <v>37</v>
      </c>
      <c r="BH22">
        <v>209</v>
      </c>
      <c r="BI22" t="s">
        <v>224</v>
      </c>
      <c r="BJ22">
        <v>146</v>
      </c>
      <c r="BK22" t="s">
        <v>225</v>
      </c>
      <c r="BL22">
        <v>54</v>
      </c>
    </row>
    <row r="23" spans="1:64">
      <c r="A23" t="s">
        <v>12</v>
      </c>
      <c r="B23">
        <v>7.28</v>
      </c>
      <c r="C23" t="s">
        <v>224</v>
      </c>
      <c r="D23">
        <v>85.8</v>
      </c>
      <c r="E23">
        <v>15.7</v>
      </c>
      <c r="F23">
        <v>78.8</v>
      </c>
      <c r="G23">
        <v>290</v>
      </c>
      <c r="H23">
        <v>0.48</v>
      </c>
      <c r="I23">
        <v>575</v>
      </c>
      <c r="J23">
        <v>1.61</v>
      </c>
      <c r="K23">
        <v>0.92</v>
      </c>
      <c r="L23">
        <v>0.88</v>
      </c>
      <c r="M23">
        <v>19.899999999999999</v>
      </c>
      <c r="N23">
        <v>1.78</v>
      </c>
      <c r="O23">
        <v>1.7</v>
      </c>
      <c r="P23">
        <v>0.32</v>
      </c>
      <c r="Q23">
        <v>7.6</v>
      </c>
      <c r="R23">
        <v>0.1</v>
      </c>
      <c r="S23" t="s">
        <v>225</v>
      </c>
      <c r="T23">
        <v>10</v>
      </c>
      <c r="U23">
        <v>7.9</v>
      </c>
      <c r="V23">
        <v>307</v>
      </c>
      <c r="W23" t="s">
        <v>226</v>
      </c>
      <c r="X23">
        <v>1.96</v>
      </c>
      <c r="Y23">
        <v>9.6</v>
      </c>
      <c r="Z23">
        <v>1.74</v>
      </c>
      <c r="AA23">
        <v>1</v>
      </c>
      <c r="AB23">
        <v>342</v>
      </c>
      <c r="AC23">
        <v>0.8</v>
      </c>
      <c r="AD23">
        <v>0.28000000000000003</v>
      </c>
      <c r="AE23">
        <v>1.01</v>
      </c>
      <c r="AF23" t="s">
        <v>227</v>
      </c>
      <c r="AG23">
        <v>0.14000000000000001</v>
      </c>
      <c r="AH23">
        <v>0.24</v>
      </c>
      <c r="AI23">
        <v>400</v>
      </c>
      <c r="AJ23">
        <v>1</v>
      </c>
      <c r="AK23">
        <v>9.1999999999999993</v>
      </c>
      <c r="AL23">
        <v>0.76</v>
      </c>
      <c r="AM23">
        <v>162</v>
      </c>
      <c r="AN23">
        <v>65</v>
      </c>
      <c r="AO23">
        <v>37.1</v>
      </c>
      <c r="AP23">
        <v>16.75</v>
      </c>
      <c r="AQ23">
        <v>14.9</v>
      </c>
      <c r="AR23">
        <v>8.08</v>
      </c>
      <c r="AS23">
        <v>7.94</v>
      </c>
      <c r="AT23">
        <v>1.43</v>
      </c>
      <c r="AU23">
        <v>0.53</v>
      </c>
      <c r="AV23">
        <v>0.04</v>
      </c>
      <c r="AW23">
        <v>5.66</v>
      </c>
      <c r="AX23">
        <v>0.13</v>
      </c>
      <c r="AY23">
        <v>0.11</v>
      </c>
      <c r="AZ23">
        <v>0.04</v>
      </c>
      <c r="BA23">
        <v>0.01</v>
      </c>
      <c r="BB23">
        <v>2.4900000000000002</v>
      </c>
      <c r="BC23">
        <v>95.2</v>
      </c>
      <c r="BD23" t="s">
        <v>227</v>
      </c>
      <c r="BE23" t="s">
        <v>226</v>
      </c>
      <c r="BF23" t="s">
        <v>227</v>
      </c>
      <c r="BG23">
        <v>66</v>
      </c>
      <c r="BH23">
        <v>574</v>
      </c>
      <c r="BI23" t="s">
        <v>224</v>
      </c>
      <c r="BJ23">
        <v>256</v>
      </c>
      <c r="BK23">
        <v>2</v>
      </c>
      <c r="BL23">
        <v>92</v>
      </c>
    </row>
    <row r="24" spans="1:64">
      <c r="A24" t="s">
        <v>13</v>
      </c>
      <c r="B24">
        <v>6.96</v>
      </c>
      <c r="C24" t="s">
        <v>224</v>
      </c>
      <c r="D24">
        <v>84.4</v>
      </c>
      <c r="E24">
        <v>7.6</v>
      </c>
      <c r="F24">
        <v>42.5</v>
      </c>
      <c r="G24">
        <v>160</v>
      </c>
      <c r="H24">
        <v>0.38</v>
      </c>
      <c r="I24">
        <v>216</v>
      </c>
      <c r="J24">
        <v>0.6</v>
      </c>
      <c r="K24">
        <v>0.32</v>
      </c>
      <c r="L24">
        <v>0.85</v>
      </c>
      <c r="M24">
        <v>23.9</v>
      </c>
      <c r="N24">
        <v>0.75</v>
      </c>
      <c r="O24">
        <v>0.5</v>
      </c>
      <c r="P24">
        <v>0.11</v>
      </c>
      <c r="Q24">
        <v>4.3</v>
      </c>
      <c r="R24">
        <v>0.03</v>
      </c>
      <c r="S24" t="s">
        <v>225</v>
      </c>
      <c r="T24">
        <v>1.8</v>
      </c>
      <c r="U24">
        <v>3.5</v>
      </c>
      <c r="V24">
        <v>176</v>
      </c>
      <c r="W24" t="s">
        <v>226</v>
      </c>
      <c r="X24">
        <v>0.9</v>
      </c>
      <c r="Y24">
        <v>5.6</v>
      </c>
      <c r="Z24">
        <v>0.75</v>
      </c>
      <c r="AA24" t="s">
        <v>224</v>
      </c>
      <c r="AB24">
        <v>438</v>
      </c>
      <c r="AC24">
        <v>0.1</v>
      </c>
      <c r="AD24">
        <v>0.1</v>
      </c>
      <c r="AE24">
        <v>0.32</v>
      </c>
      <c r="AF24" t="s">
        <v>227</v>
      </c>
      <c r="AG24">
        <v>0.06</v>
      </c>
      <c r="AH24">
        <v>0.09</v>
      </c>
      <c r="AI24">
        <v>129</v>
      </c>
      <c r="AJ24" t="s">
        <v>224</v>
      </c>
      <c r="AK24">
        <v>3.4</v>
      </c>
      <c r="AL24">
        <v>0.31</v>
      </c>
      <c r="AM24">
        <v>64</v>
      </c>
      <c r="AN24">
        <v>22</v>
      </c>
      <c r="AO24">
        <v>44.6</v>
      </c>
      <c r="AP24">
        <v>23.9</v>
      </c>
      <c r="AQ24">
        <v>7.45</v>
      </c>
      <c r="AR24">
        <v>11.05</v>
      </c>
      <c r="AS24">
        <v>4.97</v>
      </c>
      <c r="AT24">
        <v>2.17</v>
      </c>
      <c r="AU24">
        <v>0.44</v>
      </c>
      <c r="AV24">
        <v>0.02</v>
      </c>
      <c r="AW24">
        <v>0.84</v>
      </c>
      <c r="AX24">
        <v>0.08</v>
      </c>
      <c r="AY24">
        <v>0.11</v>
      </c>
      <c r="AZ24">
        <v>0.05</v>
      </c>
      <c r="BA24">
        <v>0.01</v>
      </c>
      <c r="BB24">
        <v>2.29</v>
      </c>
      <c r="BC24">
        <v>98</v>
      </c>
      <c r="BD24" t="s">
        <v>227</v>
      </c>
      <c r="BE24" t="s">
        <v>226</v>
      </c>
      <c r="BF24" t="s">
        <v>227</v>
      </c>
      <c r="BG24">
        <v>37</v>
      </c>
      <c r="BH24">
        <v>212</v>
      </c>
      <c r="BI24" t="s">
        <v>224</v>
      </c>
      <c r="BJ24">
        <v>147</v>
      </c>
      <c r="BK24" t="s">
        <v>225</v>
      </c>
      <c r="BL24">
        <v>52</v>
      </c>
    </row>
    <row r="25" spans="1:64">
      <c r="A25" t="s">
        <v>14</v>
      </c>
      <c r="B25">
        <v>3.81</v>
      </c>
      <c r="C25" t="s">
        <v>224</v>
      </c>
      <c r="D25">
        <v>89.8</v>
      </c>
      <c r="E25">
        <v>10.3</v>
      </c>
      <c r="F25">
        <v>67.5</v>
      </c>
      <c r="G25">
        <v>280</v>
      </c>
      <c r="H25">
        <v>0.41</v>
      </c>
      <c r="I25">
        <v>582</v>
      </c>
      <c r="J25">
        <v>1.0900000000000001</v>
      </c>
      <c r="K25">
        <v>0.61</v>
      </c>
      <c r="L25">
        <v>0.85</v>
      </c>
      <c r="M25">
        <v>21.6</v>
      </c>
      <c r="N25">
        <v>1.32</v>
      </c>
      <c r="O25">
        <v>1.2</v>
      </c>
      <c r="P25">
        <v>0.22</v>
      </c>
      <c r="Q25">
        <v>5</v>
      </c>
      <c r="R25">
        <v>7.0000000000000007E-2</v>
      </c>
      <c r="S25" t="s">
        <v>225</v>
      </c>
      <c r="T25">
        <v>7</v>
      </c>
      <c r="U25">
        <v>5.2</v>
      </c>
      <c r="V25">
        <v>286</v>
      </c>
      <c r="W25" t="s">
        <v>226</v>
      </c>
      <c r="X25">
        <v>1.31</v>
      </c>
      <c r="Y25">
        <v>6.7</v>
      </c>
      <c r="Z25">
        <v>1.1499999999999999</v>
      </c>
      <c r="AA25" t="s">
        <v>224</v>
      </c>
      <c r="AB25">
        <v>337</v>
      </c>
      <c r="AC25">
        <v>0.6</v>
      </c>
      <c r="AD25">
        <v>0.19</v>
      </c>
      <c r="AE25">
        <v>0.49</v>
      </c>
      <c r="AF25" t="s">
        <v>227</v>
      </c>
      <c r="AG25">
        <v>0.09</v>
      </c>
      <c r="AH25">
        <v>0.14000000000000001</v>
      </c>
      <c r="AI25">
        <v>331</v>
      </c>
      <c r="AJ25" t="s">
        <v>224</v>
      </c>
      <c r="AK25">
        <v>6.2</v>
      </c>
      <c r="AL25">
        <v>0.52</v>
      </c>
      <c r="AM25">
        <v>128</v>
      </c>
      <c r="AN25">
        <v>45</v>
      </c>
      <c r="AO25">
        <v>40.5</v>
      </c>
      <c r="AP25">
        <v>19.55</v>
      </c>
      <c r="AQ25">
        <v>12.6</v>
      </c>
      <c r="AR25">
        <v>9.33</v>
      </c>
      <c r="AS25">
        <v>6.75</v>
      </c>
      <c r="AT25">
        <v>1.74</v>
      </c>
      <c r="AU25">
        <v>0.38</v>
      </c>
      <c r="AV25">
        <v>0.04</v>
      </c>
      <c r="AW25">
        <v>4.21</v>
      </c>
      <c r="AX25">
        <v>0.13</v>
      </c>
      <c r="AY25">
        <v>0.05</v>
      </c>
      <c r="AZ25">
        <v>0.04</v>
      </c>
      <c r="BA25">
        <v>0.01</v>
      </c>
      <c r="BB25">
        <v>2.4900000000000002</v>
      </c>
      <c r="BC25">
        <v>97.8</v>
      </c>
      <c r="BD25">
        <v>0.6</v>
      </c>
      <c r="BE25" t="s">
        <v>226</v>
      </c>
      <c r="BF25" t="s">
        <v>227</v>
      </c>
      <c r="BG25">
        <v>55</v>
      </c>
      <c r="BH25">
        <v>607</v>
      </c>
      <c r="BI25" t="s">
        <v>224</v>
      </c>
      <c r="BJ25">
        <v>228</v>
      </c>
      <c r="BK25" t="s">
        <v>225</v>
      </c>
      <c r="BL25">
        <v>81</v>
      </c>
    </row>
    <row r="26" spans="1:64">
      <c r="A26" t="s">
        <v>15</v>
      </c>
      <c r="B26">
        <v>5.4</v>
      </c>
      <c r="C26" t="s">
        <v>224</v>
      </c>
      <c r="D26">
        <v>63.4</v>
      </c>
      <c r="E26">
        <v>5.5</v>
      </c>
      <c r="F26">
        <v>91.7</v>
      </c>
      <c r="G26">
        <v>340</v>
      </c>
      <c r="H26">
        <v>0.4</v>
      </c>
      <c r="I26">
        <v>894</v>
      </c>
      <c r="J26">
        <v>0.48</v>
      </c>
      <c r="K26">
        <v>0.28999999999999998</v>
      </c>
      <c r="L26">
        <v>0.56999999999999995</v>
      </c>
      <c r="M26">
        <v>18.8</v>
      </c>
      <c r="N26">
        <v>0.55000000000000004</v>
      </c>
      <c r="O26">
        <v>1.3</v>
      </c>
      <c r="P26">
        <v>0.08</v>
      </c>
      <c r="Q26">
        <v>3.1</v>
      </c>
      <c r="R26">
        <v>0.04</v>
      </c>
      <c r="S26" t="s">
        <v>225</v>
      </c>
      <c r="T26">
        <v>9.4</v>
      </c>
      <c r="U26">
        <v>2.6</v>
      </c>
      <c r="V26">
        <v>368</v>
      </c>
      <c r="W26" t="s">
        <v>226</v>
      </c>
      <c r="X26">
        <v>0.64</v>
      </c>
      <c r="Y26">
        <v>4.5999999999999996</v>
      </c>
      <c r="Z26">
        <v>0.5</v>
      </c>
      <c r="AA26" t="s">
        <v>224</v>
      </c>
      <c r="AB26">
        <v>329</v>
      </c>
      <c r="AC26">
        <v>0.8</v>
      </c>
      <c r="AD26">
        <v>7.0000000000000007E-2</v>
      </c>
      <c r="AE26">
        <v>0.23</v>
      </c>
      <c r="AF26" t="s">
        <v>227</v>
      </c>
      <c r="AG26">
        <v>0.06</v>
      </c>
      <c r="AH26">
        <v>0.08</v>
      </c>
      <c r="AI26">
        <v>464</v>
      </c>
      <c r="AJ26" t="s">
        <v>224</v>
      </c>
      <c r="AK26">
        <v>2.9</v>
      </c>
      <c r="AL26">
        <v>0.31</v>
      </c>
      <c r="AM26">
        <v>178</v>
      </c>
      <c r="AN26">
        <v>47</v>
      </c>
      <c r="AO26">
        <v>34.799999999999997</v>
      </c>
      <c r="AP26">
        <v>16.399999999999999</v>
      </c>
      <c r="AQ26">
        <v>16.8</v>
      </c>
      <c r="AR26">
        <v>7.33</v>
      </c>
      <c r="AS26">
        <v>8.1999999999999993</v>
      </c>
      <c r="AT26">
        <v>1.36</v>
      </c>
      <c r="AU26">
        <v>0.31</v>
      </c>
      <c r="AV26">
        <v>0.05</v>
      </c>
      <c r="AW26">
        <v>6.38</v>
      </c>
      <c r="AX26">
        <v>0.15</v>
      </c>
      <c r="AY26">
        <v>0.11</v>
      </c>
      <c r="AZ26">
        <v>0.04</v>
      </c>
      <c r="BA26">
        <v>0.01</v>
      </c>
      <c r="BB26">
        <v>3.28</v>
      </c>
      <c r="BC26">
        <v>95.2</v>
      </c>
      <c r="BD26">
        <v>0.6</v>
      </c>
      <c r="BE26" t="s">
        <v>226</v>
      </c>
      <c r="BF26" t="s">
        <v>227</v>
      </c>
      <c r="BG26">
        <v>80</v>
      </c>
      <c r="BH26">
        <v>890</v>
      </c>
      <c r="BI26" t="s">
        <v>224</v>
      </c>
      <c r="BJ26">
        <v>322</v>
      </c>
      <c r="BK26">
        <v>2</v>
      </c>
      <c r="BL26">
        <v>102</v>
      </c>
    </row>
    <row r="27" spans="1:64">
      <c r="A27" t="s">
        <v>16</v>
      </c>
      <c r="B27">
        <v>2.0299999999999998</v>
      </c>
      <c r="C27" t="s">
        <v>224</v>
      </c>
      <c r="D27">
        <v>48.4</v>
      </c>
      <c r="E27">
        <v>7.1</v>
      </c>
      <c r="F27">
        <v>86.3</v>
      </c>
      <c r="G27">
        <v>620</v>
      </c>
      <c r="H27">
        <v>0.42</v>
      </c>
      <c r="I27">
        <v>1530</v>
      </c>
      <c r="J27">
        <v>0.86</v>
      </c>
      <c r="K27">
        <v>0.56999999999999995</v>
      </c>
      <c r="L27">
        <v>0.42</v>
      </c>
      <c r="M27">
        <v>12.5</v>
      </c>
      <c r="N27">
        <v>0.86</v>
      </c>
      <c r="O27">
        <v>1.9</v>
      </c>
      <c r="P27">
        <v>0.16</v>
      </c>
      <c r="Q27">
        <v>3.7</v>
      </c>
      <c r="R27">
        <v>7.0000000000000007E-2</v>
      </c>
      <c r="S27" t="s">
        <v>225</v>
      </c>
      <c r="T27">
        <v>10.1</v>
      </c>
      <c r="U27">
        <v>3.7</v>
      </c>
      <c r="V27">
        <v>142</v>
      </c>
      <c r="W27">
        <v>7</v>
      </c>
      <c r="X27">
        <v>0.9</v>
      </c>
      <c r="Y27">
        <v>3.7</v>
      </c>
      <c r="Z27">
        <v>0.9</v>
      </c>
      <c r="AA27">
        <v>1</v>
      </c>
      <c r="AB27">
        <v>168.5</v>
      </c>
      <c r="AC27">
        <v>0.9</v>
      </c>
      <c r="AD27">
        <v>0.13</v>
      </c>
      <c r="AE27">
        <v>0.28999999999999998</v>
      </c>
      <c r="AF27" t="s">
        <v>227</v>
      </c>
      <c r="AG27">
        <v>0.11</v>
      </c>
      <c r="AH27">
        <v>0.09</v>
      </c>
      <c r="AI27">
        <v>644</v>
      </c>
      <c r="AJ27" t="s">
        <v>224</v>
      </c>
      <c r="AK27">
        <v>5.2</v>
      </c>
      <c r="AL27">
        <v>0.53</v>
      </c>
      <c r="AM27">
        <v>192</v>
      </c>
      <c r="AN27">
        <v>69</v>
      </c>
      <c r="AO27">
        <v>28.3</v>
      </c>
      <c r="AP27">
        <v>7.93</v>
      </c>
      <c r="AQ27">
        <v>27.2</v>
      </c>
      <c r="AR27">
        <v>3.81</v>
      </c>
      <c r="AS27">
        <v>12.85</v>
      </c>
      <c r="AT27">
        <v>0.65</v>
      </c>
      <c r="AU27">
        <v>0.16</v>
      </c>
      <c r="AV27">
        <v>0.11</v>
      </c>
      <c r="AW27">
        <v>9.36</v>
      </c>
      <c r="AX27">
        <v>0.23</v>
      </c>
      <c r="AY27">
        <v>0.06</v>
      </c>
      <c r="AZ27">
        <v>0.02</v>
      </c>
      <c r="BA27" t="s">
        <v>228</v>
      </c>
      <c r="BB27">
        <v>3.49</v>
      </c>
      <c r="BC27">
        <v>94.2</v>
      </c>
      <c r="BD27">
        <v>0.8</v>
      </c>
      <c r="BE27">
        <v>5</v>
      </c>
      <c r="BF27" t="s">
        <v>227</v>
      </c>
      <c r="BG27">
        <v>127</v>
      </c>
      <c r="BH27">
        <v>1495</v>
      </c>
      <c r="BI27" t="s">
        <v>224</v>
      </c>
      <c r="BJ27">
        <v>528</v>
      </c>
      <c r="BK27">
        <v>4</v>
      </c>
      <c r="BL27">
        <v>162</v>
      </c>
    </row>
    <row r="28" spans="1:64">
      <c r="A28" t="s">
        <v>17</v>
      </c>
      <c r="B28">
        <v>5.57</v>
      </c>
      <c r="C28" t="s">
        <v>224</v>
      </c>
      <c r="D28">
        <v>33.299999999999997</v>
      </c>
      <c r="E28">
        <v>3.6</v>
      </c>
      <c r="F28">
        <v>31.9</v>
      </c>
      <c r="G28">
        <v>60</v>
      </c>
      <c r="H28">
        <v>0.14000000000000001</v>
      </c>
      <c r="I28">
        <v>1750</v>
      </c>
      <c r="J28">
        <v>0.66</v>
      </c>
      <c r="K28">
        <v>0.45</v>
      </c>
      <c r="L28">
        <v>0.16</v>
      </c>
      <c r="M28">
        <v>3.7</v>
      </c>
      <c r="N28">
        <v>0.52</v>
      </c>
      <c r="O28">
        <v>2.8</v>
      </c>
      <c r="P28">
        <v>0.13</v>
      </c>
      <c r="Q28">
        <v>1.6</v>
      </c>
      <c r="R28">
        <v>0.06</v>
      </c>
      <c r="S28" t="s">
        <v>225</v>
      </c>
      <c r="T28">
        <v>12.2</v>
      </c>
      <c r="U28">
        <v>1.9</v>
      </c>
      <c r="V28">
        <v>6</v>
      </c>
      <c r="W28" t="s">
        <v>226</v>
      </c>
      <c r="X28">
        <v>0.44</v>
      </c>
      <c r="Y28">
        <v>2.9</v>
      </c>
      <c r="Z28">
        <v>0.61</v>
      </c>
      <c r="AA28">
        <v>1</v>
      </c>
      <c r="AB28">
        <v>32.700000000000003</v>
      </c>
      <c r="AC28">
        <v>0.6</v>
      </c>
      <c r="AD28">
        <v>0.11</v>
      </c>
      <c r="AE28">
        <v>0.13</v>
      </c>
      <c r="AF28" t="s">
        <v>227</v>
      </c>
      <c r="AG28">
        <v>0.03</v>
      </c>
      <c r="AH28">
        <v>7.0000000000000007E-2</v>
      </c>
      <c r="AI28">
        <v>469</v>
      </c>
      <c r="AJ28" t="s">
        <v>224</v>
      </c>
      <c r="AK28">
        <v>3.5</v>
      </c>
      <c r="AL28">
        <v>0.51</v>
      </c>
      <c r="AM28">
        <v>93</v>
      </c>
      <c r="AN28">
        <v>100</v>
      </c>
      <c r="AO28">
        <v>21.2</v>
      </c>
      <c r="AP28">
        <v>2.39</v>
      </c>
      <c r="AQ28">
        <v>36</v>
      </c>
      <c r="AR28">
        <v>1.28</v>
      </c>
      <c r="AS28">
        <v>14.5</v>
      </c>
      <c r="AT28">
        <v>0.15</v>
      </c>
      <c r="AU28">
        <v>0.11</v>
      </c>
      <c r="AV28">
        <v>0.1</v>
      </c>
      <c r="AW28">
        <v>20.100000000000001</v>
      </c>
      <c r="AX28">
        <v>0.31</v>
      </c>
      <c r="AY28" t="s">
        <v>228</v>
      </c>
      <c r="AZ28" t="s">
        <v>228</v>
      </c>
      <c r="BA28" t="s">
        <v>228</v>
      </c>
      <c r="BB28">
        <v>2.57</v>
      </c>
      <c r="BC28">
        <v>98.7</v>
      </c>
      <c r="BD28">
        <v>1.5</v>
      </c>
      <c r="BE28">
        <v>18</v>
      </c>
      <c r="BF28" t="s">
        <v>227</v>
      </c>
      <c r="BG28">
        <v>153</v>
      </c>
      <c r="BH28">
        <v>2610</v>
      </c>
      <c r="BI28" t="s">
        <v>224</v>
      </c>
      <c r="BJ28">
        <v>634</v>
      </c>
      <c r="BK28">
        <v>4</v>
      </c>
      <c r="BL28">
        <v>184</v>
      </c>
    </row>
    <row r="29" spans="1:64">
      <c r="A29" t="s">
        <v>18</v>
      </c>
      <c r="B29">
        <v>5.27</v>
      </c>
      <c r="C29">
        <v>1</v>
      </c>
      <c r="D29">
        <v>3.5</v>
      </c>
      <c r="E29">
        <v>0.8</v>
      </c>
      <c r="F29">
        <v>33.299999999999997</v>
      </c>
      <c r="G29">
        <v>50</v>
      </c>
      <c r="H29">
        <v>0.03</v>
      </c>
      <c r="I29">
        <v>1640</v>
      </c>
      <c r="J29">
        <v>0.16</v>
      </c>
      <c r="K29">
        <v>0.2</v>
      </c>
      <c r="L29" t="s">
        <v>231</v>
      </c>
      <c r="M29">
        <v>3.2</v>
      </c>
      <c r="N29">
        <v>7.0000000000000007E-2</v>
      </c>
      <c r="O29">
        <v>2.5</v>
      </c>
      <c r="P29">
        <v>0.04</v>
      </c>
      <c r="Q29" t="s">
        <v>227</v>
      </c>
      <c r="R29">
        <v>0.06</v>
      </c>
      <c r="S29" t="s">
        <v>225</v>
      </c>
      <c r="T29">
        <v>11.1</v>
      </c>
      <c r="U29">
        <v>0.4</v>
      </c>
      <c r="V29">
        <v>6</v>
      </c>
      <c r="W29" t="s">
        <v>226</v>
      </c>
      <c r="X29">
        <v>0.05</v>
      </c>
      <c r="Y29">
        <v>0.5</v>
      </c>
      <c r="Z29">
        <v>0.18</v>
      </c>
      <c r="AA29">
        <v>1</v>
      </c>
      <c r="AB29">
        <v>8.9</v>
      </c>
      <c r="AC29">
        <v>0.5</v>
      </c>
      <c r="AD29">
        <v>0.02</v>
      </c>
      <c r="AE29" t="s">
        <v>229</v>
      </c>
      <c r="AF29" t="s">
        <v>227</v>
      </c>
      <c r="AG29" t="s">
        <v>228</v>
      </c>
      <c r="AH29">
        <v>0.06</v>
      </c>
      <c r="AI29">
        <v>488</v>
      </c>
      <c r="AJ29" t="s">
        <v>224</v>
      </c>
      <c r="AK29">
        <v>1.3</v>
      </c>
      <c r="AL29">
        <v>0.35</v>
      </c>
      <c r="AM29">
        <v>71</v>
      </c>
      <c r="AN29">
        <v>89</v>
      </c>
      <c r="AO29">
        <v>18.75</v>
      </c>
      <c r="AP29">
        <v>0.84</v>
      </c>
      <c r="AQ29">
        <v>37.9</v>
      </c>
      <c r="AR29">
        <v>0.35</v>
      </c>
      <c r="AS29">
        <v>15.05</v>
      </c>
      <c r="AT29">
        <v>0.04</v>
      </c>
      <c r="AU29">
        <v>0.02</v>
      </c>
      <c r="AV29">
        <v>0.11</v>
      </c>
      <c r="AW29">
        <v>21.5</v>
      </c>
      <c r="AX29">
        <v>0.32</v>
      </c>
      <c r="AY29">
        <v>0.08</v>
      </c>
      <c r="AZ29" t="s">
        <v>228</v>
      </c>
      <c r="BA29" t="s">
        <v>228</v>
      </c>
      <c r="BB29">
        <v>2.94</v>
      </c>
      <c r="BC29">
        <v>97.9</v>
      </c>
      <c r="BD29">
        <v>1.6</v>
      </c>
      <c r="BE29">
        <v>5</v>
      </c>
      <c r="BF29" t="s">
        <v>227</v>
      </c>
      <c r="BG29">
        <v>165</v>
      </c>
      <c r="BH29">
        <v>2550</v>
      </c>
      <c r="BI29" t="s">
        <v>224</v>
      </c>
      <c r="BJ29">
        <v>691</v>
      </c>
      <c r="BK29">
        <v>3</v>
      </c>
      <c r="BL29">
        <v>184</v>
      </c>
    </row>
    <row r="30" spans="1:64">
      <c r="A30" t="s">
        <v>19</v>
      </c>
      <c r="B30">
        <v>6.01</v>
      </c>
      <c r="C30">
        <v>1</v>
      </c>
      <c r="D30">
        <v>3.6</v>
      </c>
      <c r="E30">
        <v>1.1000000000000001</v>
      </c>
      <c r="F30">
        <v>30.3</v>
      </c>
      <c r="G30">
        <v>20</v>
      </c>
      <c r="H30">
        <v>0.04</v>
      </c>
      <c r="I30">
        <v>2290</v>
      </c>
      <c r="J30">
        <v>0.19</v>
      </c>
      <c r="K30">
        <v>0.18</v>
      </c>
      <c r="L30">
        <v>0.03</v>
      </c>
      <c r="M30">
        <v>3.2</v>
      </c>
      <c r="N30">
        <v>0.12</v>
      </c>
      <c r="O30">
        <v>2.6</v>
      </c>
      <c r="P30">
        <v>0.03</v>
      </c>
      <c r="Q30">
        <v>0.5</v>
      </c>
      <c r="R30">
        <v>0.04</v>
      </c>
      <c r="S30" t="s">
        <v>225</v>
      </c>
      <c r="T30">
        <v>12.6</v>
      </c>
      <c r="U30">
        <v>0.6</v>
      </c>
      <c r="V30">
        <v>6</v>
      </c>
      <c r="W30" t="s">
        <v>226</v>
      </c>
      <c r="X30">
        <v>0.13</v>
      </c>
      <c r="Y30">
        <v>0.9</v>
      </c>
      <c r="Z30">
        <v>0.17</v>
      </c>
      <c r="AA30" t="s">
        <v>224</v>
      </c>
      <c r="AB30">
        <v>7.5</v>
      </c>
      <c r="AC30">
        <v>0.6</v>
      </c>
      <c r="AD30">
        <v>0.02</v>
      </c>
      <c r="AE30" t="s">
        <v>229</v>
      </c>
      <c r="AF30" t="s">
        <v>227</v>
      </c>
      <c r="AG30" t="s">
        <v>228</v>
      </c>
      <c r="AH30">
        <v>0.05</v>
      </c>
      <c r="AI30">
        <v>421</v>
      </c>
      <c r="AJ30" t="s">
        <v>224</v>
      </c>
      <c r="AK30">
        <v>1.2</v>
      </c>
      <c r="AL30">
        <v>0.4</v>
      </c>
      <c r="AM30">
        <v>65</v>
      </c>
      <c r="AN30">
        <v>99</v>
      </c>
      <c r="AO30">
        <v>16.25</v>
      </c>
      <c r="AP30">
        <v>0.87</v>
      </c>
      <c r="AQ30">
        <v>39.5</v>
      </c>
      <c r="AR30">
        <v>0.39</v>
      </c>
      <c r="AS30">
        <v>13.3</v>
      </c>
      <c r="AT30">
        <v>0.03</v>
      </c>
      <c r="AU30">
        <v>0.03</v>
      </c>
      <c r="AV30">
        <v>0.12</v>
      </c>
      <c r="AW30">
        <v>24.9</v>
      </c>
      <c r="AX30">
        <v>0.33</v>
      </c>
      <c r="AY30">
        <v>0.08</v>
      </c>
      <c r="AZ30" t="s">
        <v>228</v>
      </c>
      <c r="BA30" t="s">
        <v>228</v>
      </c>
      <c r="BB30">
        <v>3.08</v>
      </c>
      <c r="BC30">
        <v>98.9</v>
      </c>
      <c r="BD30">
        <v>1.8</v>
      </c>
      <c r="BE30">
        <v>41</v>
      </c>
      <c r="BF30" t="s">
        <v>227</v>
      </c>
      <c r="BG30">
        <v>162</v>
      </c>
      <c r="BH30">
        <v>3390</v>
      </c>
      <c r="BI30" t="s">
        <v>224</v>
      </c>
      <c r="BJ30">
        <v>702</v>
      </c>
      <c r="BK30">
        <v>3</v>
      </c>
      <c r="BL30">
        <v>193</v>
      </c>
    </row>
    <row r="31" spans="1:64">
      <c r="A31" t="s">
        <v>20</v>
      </c>
      <c r="B31">
        <v>5.19</v>
      </c>
      <c r="C31" t="s">
        <v>224</v>
      </c>
      <c r="D31">
        <v>11.7</v>
      </c>
      <c r="E31">
        <v>3.1</v>
      </c>
      <c r="F31">
        <v>28.7</v>
      </c>
      <c r="G31">
        <v>20</v>
      </c>
      <c r="H31">
        <v>0.17</v>
      </c>
      <c r="I31">
        <v>1530</v>
      </c>
      <c r="J31">
        <v>0.37</v>
      </c>
      <c r="K31">
        <v>0.28999999999999998</v>
      </c>
      <c r="L31">
        <v>0.06</v>
      </c>
      <c r="M31">
        <v>3.6</v>
      </c>
      <c r="N31">
        <v>0.25</v>
      </c>
      <c r="O31">
        <v>2.8</v>
      </c>
      <c r="P31">
        <v>0.05</v>
      </c>
      <c r="Q31">
        <v>1.3</v>
      </c>
      <c r="R31">
        <v>0.05</v>
      </c>
      <c r="S31" t="s">
        <v>225</v>
      </c>
      <c r="T31">
        <v>13.9</v>
      </c>
      <c r="U31">
        <v>1.5</v>
      </c>
      <c r="V31" t="s">
        <v>226</v>
      </c>
      <c r="W31" t="s">
        <v>226</v>
      </c>
      <c r="X31">
        <v>0.35</v>
      </c>
      <c r="Y31">
        <v>2.5</v>
      </c>
      <c r="Z31">
        <v>0.41</v>
      </c>
      <c r="AA31">
        <v>1</v>
      </c>
      <c r="AB31">
        <v>11</v>
      </c>
      <c r="AC31">
        <v>0.7</v>
      </c>
      <c r="AD31">
        <v>0.04</v>
      </c>
      <c r="AE31">
        <v>0.23</v>
      </c>
      <c r="AF31" t="s">
        <v>227</v>
      </c>
      <c r="AG31" t="s">
        <v>228</v>
      </c>
      <c r="AH31">
        <v>0.08</v>
      </c>
      <c r="AI31">
        <v>479</v>
      </c>
      <c r="AJ31" t="s">
        <v>224</v>
      </c>
      <c r="AK31">
        <v>2</v>
      </c>
      <c r="AL31">
        <v>0.38</v>
      </c>
      <c r="AM31">
        <v>62</v>
      </c>
      <c r="AN31">
        <v>101</v>
      </c>
      <c r="AO31">
        <v>15.75</v>
      </c>
      <c r="AP31">
        <v>1.1299999999999999</v>
      </c>
      <c r="AQ31">
        <v>38.200000000000003</v>
      </c>
      <c r="AR31">
        <v>0.61</v>
      </c>
      <c r="AS31">
        <v>12.6</v>
      </c>
      <c r="AT31">
        <v>0.05</v>
      </c>
      <c r="AU31">
        <v>0.04</v>
      </c>
      <c r="AV31">
        <v>0.14000000000000001</v>
      </c>
      <c r="AW31">
        <v>25.4</v>
      </c>
      <c r="AX31">
        <v>0.34</v>
      </c>
      <c r="AY31" t="s">
        <v>228</v>
      </c>
      <c r="AZ31" t="s">
        <v>228</v>
      </c>
      <c r="BA31" t="s">
        <v>228</v>
      </c>
      <c r="BB31">
        <v>3.7</v>
      </c>
      <c r="BC31">
        <v>98</v>
      </c>
      <c r="BD31">
        <v>1.4</v>
      </c>
      <c r="BE31">
        <v>24</v>
      </c>
      <c r="BF31" t="s">
        <v>227</v>
      </c>
      <c r="BG31">
        <v>157</v>
      </c>
      <c r="BH31">
        <v>2470</v>
      </c>
      <c r="BI31" t="s">
        <v>224</v>
      </c>
      <c r="BJ31">
        <v>615</v>
      </c>
      <c r="BK31" t="s">
        <v>225</v>
      </c>
      <c r="BL31">
        <v>184</v>
      </c>
    </row>
    <row r="32" spans="1:64">
      <c r="A32" t="s">
        <v>21</v>
      </c>
      <c r="B32">
        <v>5.48</v>
      </c>
      <c r="C32" t="s">
        <v>224</v>
      </c>
      <c r="D32">
        <v>10.4</v>
      </c>
      <c r="E32">
        <v>2.7</v>
      </c>
      <c r="F32">
        <v>30.9</v>
      </c>
      <c r="G32">
        <v>30</v>
      </c>
      <c r="H32">
        <v>0.12</v>
      </c>
      <c r="I32">
        <v>1360</v>
      </c>
      <c r="J32">
        <v>0.46</v>
      </c>
      <c r="K32">
        <v>0.3</v>
      </c>
      <c r="L32">
        <v>0.1</v>
      </c>
      <c r="M32">
        <v>3.5</v>
      </c>
      <c r="N32">
        <v>0.26</v>
      </c>
      <c r="O32">
        <v>3</v>
      </c>
      <c r="P32">
        <v>0.08</v>
      </c>
      <c r="Q32">
        <v>1.2</v>
      </c>
      <c r="R32">
        <v>7.0000000000000007E-2</v>
      </c>
      <c r="S32" t="s">
        <v>225</v>
      </c>
      <c r="T32">
        <v>14.8</v>
      </c>
      <c r="U32">
        <v>1.3</v>
      </c>
      <c r="V32" t="s">
        <v>226</v>
      </c>
      <c r="W32" t="s">
        <v>226</v>
      </c>
      <c r="X32">
        <v>0.32</v>
      </c>
      <c r="Y32">
        <v>2</v>
      </c>
      <c r="Z32">
        <v>0.5</v>
      </c>
      <c r="AA32">
        <v>1</v>
      </c>
      <c r="AB32">
        <v>14.2</v>
      </c>
      <c r="AC32">
        <v>0.7</v>
      </c>
      <c r="AD32">
        <v>0.05</v>
      </c>
      <c r="AE32">
        <v>0.18</v>
      </c>
      <c r="AF32" t="s">
        <v>227</v>
      </c>
      <c r="AG32" t="s">
        <v>228</v>
      </c>
      <c r="AH32">
        <v>0.1</v>
      </c>
      <c r="AI32">
        <v>506</v>
      </c>
      <c r="AJ32" t="s">
        <v>224</v>
      </c>
      <c r="AK32">
        <v>2.1</v>
      </c>
      <c r="AL32">
        <v>0.46</v>
      </c>
      <c r="AM32">
        <v>68</v>
      </c>
      <c r="AN32">
        <v>106</v>
      </c>
      <c r="AO32">
        <v>18.05</v>
      </c>
      <c r="AP32">
        <v>1.1599999999999999</v>
      </c>
      <c r="AQ32">
        <v>38.799999999999997</v>
      </c>
      <c r="AR32">
        <v>0.55000000000000004</v>
      </c>
      <c r="AS32">
        <v>13.95</v>
      </c>
      <c r="AT32">
        <v>0.06</v>
      </c>
      <c r="AU32">
        <v>0.05</v>
      </c>
      <c r="AV32">
        <v>0.12</v>
      </c>
      <c r="AW32">
        <v>24.1</v>
      </c>
      <c r="AX32">
        <v>0.34</v>
      </c>
      <c r="AY32" t="s">
        <v>228</v>
      </c>
      <c r="AZ32" t="s">
        <v>228</v>
      </c>
      <c r="BA32" t="s">
        <v>228</v>
      </c>
      <c r="BB32">
        <v>3.99</v>
      </c>
      <c r="BC32">
        <v>101</v>
      </c>
      <c r="BD32">
        <v>1.8</v>
      </c>
      <c r="BE32">
        <v>26</v>
      </c>
      <c r="BF32" t="s">
        <v>227</v>
      </c>
      <c r="BG32">
        <v>159</v>
      </c>
      <c r="BH32">
        <v>2250</v>
      </c>
      <c r="BI32" t="s">
        <v>224</v>
      </c>
      <c r="BJ32">
        <v>622</v>
      </c>
      <c r="BK32" t="s">
        <v>225</v>
      </c>
      <c r="BL32">
        <v>192</v>
      </c>
    </row>
    <row r="33" spans="1:64">
      <c r="A33" t="s">
        <v>22</v>
      </c>
      <c r="B33">
        <v>7.36</v>
      </c>
      <c r="C33" t="s">
        <v>224</v>
      </c>
      <c r="D33">
        <v>14.6</v>
      </c>
      <c r="E33">
        <v>4.5</v>
      </c>
      <c r="F33">
        <v>30.5</v>
      </c>
      <c r="G33">
        <v>30</v>
      </c>
      <c r="H33">
        <v>0.11</v>
      </c>
      <c r="I33">
        <v>1220</v>
      </c>
      <c r="J33">
        <v>0.52</v>
      </c>
      <c r="K33">
        <v>0.38</v>
      </c>
      <c r="L33">
        <v>0.1</v>
      </c>
      <c r="M33">
        <v>4.4000000000000004</v>
      </c>
      <c r="N33">
        <v>0.41</v>
      </c>
      <c r="O33">
        <v>3</v>
      </c>
      <c r="P33">
        <v>0.06</v>
      </c>
      <c r="Q33">
        <v>2.1</v>
      </c>
      <c r="R33">
        <v>0.06</v>
      </c>
      <c r="S33" t="s">
        <v>225</v>
      </c>
      <c r="T33">
        <v>14.7</v>
      </c>
      <c r="U33">
        <v>2.5</v>
      </c>
      <c r="V33" t="s">
        <v>226</v>
      </c>
      <c r="W33" t="s">
        <v>226</v>
      </c>
      <c r="X33">
        <v>0.53</v>
      </c>
      <c r="Y33">
        <v>2.2999999999999998</v>
      </c>
      <c r="Z33">
        <v>0.47</v>
      </c>
      <c r="AA33">
        <v>1</v>
      </c>
      <c r="AB33">
        <v>13.7</v>
      </c>
      <c r="AC33">
        <v>0.7</v>
      </c>
      <c r="AD33">
        <v>7.0000000000000007E-2</v>
      </c>
      <c r="AE33">
        <v>0.31</v>
      </c>
      <c r="AF33" t="s">
        <v>227</v>
      </c>
      <c r="AG33" t="s">
        <v>228</v>
      </c>
      <c r="AH33">
        <v>0.13</v>
      </c>
      <c r="AI33">
        <v>600</v>
      </c>
      <c r="AJ33" t="s">
        <v>224</v>
      </c>
      <c r="AK33">
        <v>2.7</v>
      </c>
      <c r="AL33">
        <v>0.47</v>
      </c>
      <c r="AM33">
        <v>70</v>
      </c>
      <c r="AN33">
        <v>114</v>
      </c>
      <c r="AO33">
        <v>17.7</v>
      </c>
      <c r="AP33">
        <v>1.27</v>
      </c>
      <c r="AQ33">
        <v>38.200000000000003</v>
      </c>
      <c r="AR33">
        <v>0.52</v>
      </c>
      <c r="AS33">
        <v>13.85</v>
      </c>
      <c r="AT33">
        <v>7.0000000000000007E-2</v>
      </c>
      <c r="AU33">
        <v>7.0000000000000007E-2</v>
      </c>
      <c r="AV33">
        <v>0.14000000000000001</v>
      </c>
      <c r="AW33">
        <v>23.5</v>
      </c>
      <c r="AX33">
        <v>0.33</v>
      </c>
      <c r="AY33">
        <v>0.12</v>
      </c>
      <c r="AZ33" t="s">
        <v>228</v>
      </c>
      <c r="BA33" t="s">
        <v>228</v>
      </c>
      <c r="BB33">
        <v>2.68</v>
      </c>
      <c r="BC33">
        <v>98.5</v>
      </c>
      <c r="BD33">
        <v>1.1000000000000001</v>
      </c>
      <c r="BE33" t="s">
        <v>226</v>
      </c>
      <c r="BF33" t="s">
        <v>227</v>
      </c>
      <c r="BG33">
        <v>160</v>
      </c>
      <c r="BH33">
        <v>2080</v>
      </c>
      <c r="BI33" t="s">
        <v>224</v>
      </c>
      <c r="BJ33">
        <v>628</v>
      </c>
      <c r="BK33">
        <v>4</v>
      </c>
      <c r="BL33">
        <v>193</v>
      </c>
    </row>
    <row r="34" spans="1:64">
      <c r="A34" t="s">
        <v>23</v>
      </c>
      <c r="B34">
        <v>7.95</v>
      </c>
      <c r="C34">
        <v>1</v>
      </c>
      <c r="D34">
        <v>21.7</v>
      </c>
      <c r="E34">
        <v>3.6</v>
      </c>
      <c r="F34">
        <v>32.200000000000003</v>
      </c>
      <c r="G34">
        <v>70</v>
      </c>
      <c r="H34">
        <v>0.15</v>
      </c>
      <c r="I34">
        <v>1580</v>
      </c>
      <c r="J34">
        <v>0.51</v>
      </c>
      <c r="K34">
        <v>0.28000000000000003</v>
      </c>
      <c r="L34">
        <v>0.16</v>
      </c>
      <c r="M34">
        <v>4.3</v>
      </c>
      <c r="N34">
        <v>0.35</v>
      </c>
      <c r="O34">
        <v>2.4</v>
      </c>
      <c r="P34">
        <v>0.1</v>
      </c>
      <c r="Q34">
        <v>1.6</v>
      </c>
      <c r="R34">
        <v>0.06</v>
      </c>
      <c r="S34" t="s">
        <v>225</v>
      </c>
      <c r="T34">
        <v>11</v>
      </c>
      <c r="U34">
        <v>1.8</v>
      </c>
      <c r="V34">
        <v>18</v>
      </c>
      <c r="W34" t="s">
        <v>226</v>
      </c>
      <c r="X34">
        <v>0.4</v>
      </c>
      <c r="Y34">
        <v>2.1</v>
      </c>
      <c r="Z34">
        <v>0.5</v>
      </c>
      <c r="AA34">
        <v>1</v>
      </c>
      <c r="AB34">
        <v>46.4</v>
      </c>
      <c r="AC34">
        <v>0.6</v>
      </c>
      <c r="AD34">
        <v>7.0000000000000007E-2</v>
      </c>
      <c r="AE34">
        <v>0.15</v>
      </c>
      <c r="AF34" t="s">
        <v>227</v>
      </c>
      <c r="AG34">
        <v>0.02</v>
      </c>
      <c r="AH34">
        <v>0.09</v>
      </c>
      <c r="AI34">
        <v>472</v>
      </c>
      <c r="AJ34" t="s">
        <v>224</v>
      </c>
      <c r="AK34">
        <v>2.5</v>
      </c>
      <c r="AL34">
        <v>0.39</v>
      </c>
      <c r="AM34">
        <v>74</v>
      </c>
      <c r="AN34">
        <v>87</v>
      </c>
      <c r="AO34">
        <v>22.3</v>
      </c>
      <c r="AP34">
        <v>3.37</v>
      </c>
      <c r="AQ34">
        <v>34.799999999999997</v>
      </c>
      <c r="AR34">
        <v>1.5</v>
      </c>
      <c r="AS34">
        <v>14.75</v>
      </c>
      <c r="AT34">
        <v>0.23</v>
      </c>
      <c r="AU34">
        <v>0.1</v>
      </c>
      <c r="AV34">
        <v>0.09</v>
      </c>
      <c r="AW34">
        <v>19.350000000000001</v>
      </c>
      <c r="AX34">
        <v>0.31</v>
      </c>
      <c r="AY34">
        <v>0.01</v>
      </c>
      <c r="AZ34" t="s">
        <v>228</v>
      </c>
      <c r="BA34" t="s">
        <v>228</v>
      </c>
      <c r="BB34">
        <v>2.29</v>
      </c>
      <c r="BC34">
        <v>99.1</v>
      </c>
      <c r="BD34">
        <v>1.2</v>
      </c>
      <c r="BE34">
        <v>8</v>
      </c>
      <c r="BF34" t="s">
        <v>227</v>
      </c>
      <c r="BG34">
        <v>147</v>
      </c>
      <c r="BH34">
        <v>2340</v>
      </c>
      <c r="BI34" t="s">
        <v>224</v>
      </c>
      <c r="BJ34">
        <v>618</v>
      </c>
      <c r="BK34">
        <v>2</v>
      </c>
      <c r="BL34">
        <v>177</v>
      </c>
    </row>
    <row r="35" spans="1:64">
      <c r="A35" t="s">
        <v>24</v>
      </c>
      <c r="B35">
        <v>6.49</v>
      </c>
      <c r="C35" t="s">
        <v>224</v>
      </c>
      <c r="D35">
        <v>20.7</v>
      </c>
      <c r="E35">
        <v>3.2</v>
      </c>
      <c r="F35">
        <v>30.5</v>
      </c>
      <c r="G35">
        <v>110</v>
      </c>
      <c r="H35">
        <v>0.13</v>
      </c>
      <c r="I35">
        <v>1090</v>
      </c>
      <c r="J35">
        <v>0.38</v>
      </c>
      <c r="K35">
        <v>0.3</v>
      </c>
      <c r="L35">
        <v>0.19</v>
      </c>
      <c r="M35">
        <v>5.6</v>
      </c>
      <c r="N35">
        <v>0.33</v>
      </c>
      <c r="O35">
        <v>2.2999999999999998</v>
      </c>
      <c r="P35">
        <v>0.09</v>
      </c>
      <c r="Q35">
        <v>1.4</v>
      </c>
      <c r="R35">
        <v>0.05</v>
      </c>
      <c r="S35" t="s">
        <v>225</v>
      </c>
      <c r="T35">
        <v>11.1</v>
      </c>
      <c r="U35">
        <v>1.7</v>
      </c>
      <c r="V35">
        <v>5</v>
      </c>
      <c r="W35" t="s">
        <v>226</v>
      </c>
      <c r="X35">
        <v>0.38</v>
      </c>
      <c r="Y35">
        <v>1.8</v>
      </c>
      <c r="Z35">
        <v>0.57999999999999996</v>
      </c>
      <c r="AA35">
        <v>1</v>
      </c>
      <c r="AB35">
        <v>60.9</v>
      </c>
      <c r="AC35">
        <v>0.6</v>
      </c>
      <c r="AD35">
        <v>0.05</v>
      </c>
      <c r="AE35">
        <v>0.18</v>
      </c>
      <c r="AF35" t="s">
        <v>227</v>
      </c>
      <c r="AG35">
        <v>0.01</v>
      </c>
      <c r="AH35">
        <v>0.1</v>
      </c>
      <c r="AI35">
        <v>527</v>
      </c>
      <c r="AJ35" t="s">
        <v>224</v>
      </c>
      <c r="AK35">
        <v>2.2999999999999998</v>
      </c>
      <c r="AL35">
        <v>0.4</v>
      </c>
      <c r="AM35">
        <v>97</v>
      </c>
      <c r="AN35">
        <v>84</v>
      </c>
      <c r="AO35">
        <v>22.3</v>
      </c>
      <c r="AP35">
        <v>4.49</v>
      </c>
      <c r="AQ35">
        <v>33.6</v>
      </c>
      <c r="AR35">
        <v>2.15</v>
      </c>
      <c r="AS35">
        <v>13.3</v>
      </c>
      <c r="AT35">
        <v>0.33</v>
      </c>
      <c r="AU35">
        <v>7.0000000000000007E-2</v>
      </c>
      <c r="AV35">
        <v>0.11</v>
      </c>
      <c r="AW35">
        <v>18.75</v>
      </c>
      <c r="AX35">
        <v>0.3</v>
      </c>
      <c r="AY35">
        <v>0.04</v>
      </c>
      <c r="AZ35" t="s">
        <v>228</v>
      </c>
      <c r="BA35" t="s">
        <v>228</v>
      </c>
      <c r="BB35">
        <v>3.09</v>
      </c>
      <c r="BC35">
        <v>98.5</v>
      </c>
      <c r="BD35">
        <v>0.9</v>
      </c>
      <c r="BE35" t="s">
        <v>226</v>
      </c>
      <c r="BF35" t="s">
        <v>227</v>
      </c>
      <c r="BG35">
        <v>142</v>
      </c>
      <c r="BH35">
        <v>1615</v>
      </c>
      <c r="BI35" t="s">
        <v>224</v>
      </c>
      <c r="BJ35">
        <v>550</v>
      </c>
      <c r="BK35">
        <v>4</v>
      </c>
      <c r="BL35">
        <v>179</v>
      </c>
    </row>
    <row r="36" spans="1:64">
      <c r="A36" t="s">
        <v>25</v>
      </c>
      <c r="B36">
        <v>6.12</v>
      </c>
      <c r="C36" t="s">
        <v>224</v>
      </c>
      <c r="D36">
        <v>28</v>
      </c>
      <c r="E36">
        <v>6.6</v>
      </c>
      <c r="F36">
        <v>46.9</v>
      </c>
      <c r="G36">
        <v>150</v>
      </c>
      <c r="H36">
        <v>0.23</v>
      </c>
      <c r="I36">
        <v>1670</v>
      </c>
      <c r="J36">
        <v>1.03</v>
      </c>
      <c r="K36">
        <v>0.5</v>
      </c>
      <c r="L36">
        <v>0.3</v>
      </c>
      <c r="M36">
        <v>6.4</v>
      </c>
      <c r="N36">
        <v>1</v>
      </c>
      <c r="O36">
        <v>2.2000000000000002</v>
      </c>
      <c r="P36">
        <v>0.17</v>
      </c>
      <c r="Q36">
        <v>2.7</v>
      </c>
      <c r="R36">
        <v>7.0000000000000007E-2</v>
      </c>
      <c r="S36" t="s">
        <v>225</v>
      </c>
      <c r="T36">
        <v>9.4</v>
      </c>
      <c r="U36">
        <v>4.0999999999999996</v>
      </c>
      <c r="V36">
        <v>36</v>
      </c>
      <c r="W36" t="s">
        <v>226</v>
      </c>
      <c r="X36">
        <v>0.89</v>
      </c>
      <c r="Y36">
        <v>3.4</v>
      </c>
      <c r="Z36">
        <v>0.98</v>
      </c>
      <c r="AA36">
        <v>1</v>
      </c>
      <c r="AB36">
        <v>66.599999999999994</v>
      </c>
      <c r="AC36">
        <v>0.5</v>
      </c>
      <c r="AD36">
        <v>0.18</v>
      </c>
      <c r="AE36">
        <v>0.15</v>
      </c>
      <c r="AF36" t="s">
        <v>227</v>
      </c>
      <c r="AG36">
        <v>0.02</v>
      </c>
      <c r="AH36">
        <v>0.09</v>
      </c>
      <c r="AI36">
        <v>358</v>
      </c>
      <c r="AJ36" t="s">
        <v>224</v>
      </c>
      <c r="AK36">
        <v>5.2</v>
      </c>
      <c r="AL36">
        <v>0.59</v>
      </c>
      <c r="AM36">
        <v>109</v>
      </c>
      <c r="AN36">
        <v>82</v>
      </c>
      <c r="AO36">
        <v>24.7</v>
      </c>
      <c r="AP36">
        <v>4.5</v>
      </c>
      <c r="AQ36">
        <v>32.1</v>
      </c>
      <c r="AR36">
        <v>2.93</v>
      </c>
      <c r="AS36">
        <v>13.9</v>
      </c>
      <c r="AT36">
        <v>0.35</v>
      </c>
      <c r="AU36">
        <v>0.09</v>
      </c>
      <c r="AV36">
        <v>0.1</v>
      </c>
      <c r="AW36">
        <v>16.399999999999999</v>
      </c>
      <c r="AX36">
        <v>0.28999999999999998</v>
      </c>
      <c r="AY36">
        <v>0.12</v>
      </c>
      <c r="AZ36">
        <v>0.01</v>
      </c>
      <c r="BA36" t="s">
        <v>228</v>
      </c>
      <c r="BB36">
        <v>2.96</v>
      </c>
      <c r="BC36">
        <v>98.5</v>
      </c>
      <c r="BD36">
        <v>1.2</v>
      </c>
      <c r="BE36">
        <v>5</v>
      </c>
      <c r="BF36" t="s">
        <v>227</v>
      </c>
      <c r="BG36">
        <v>139</v>
      </c>
      <c r="BH36">
        <v>2310</v>
      </c>
      <c r="BI36" t="s">
        <v>224</v>
      </c>
      <c r="BJ36">
        <v>567</v>
      </c>
      <c r="BK36">
        <v>5</v>
      </c>
      <c r="BL36">
        <v>179</v>
      </c>
    </row>
    <row r="37" spans="1:64">
      <c r="A37" t="s">
        <v>26</v>
      </c>
      <c r="B37">
        <v>7.32</v>
      </c>
      <c r="C37">
        <v>1</v>
      </c>
      <c r="D37">
        <v>27.2</v>
      </c>
      <c r="E37">
        <v>4.5</v>
      </c>
      <c r="F37">
        <v>33.700000000000003</v>
      </c>
      <c r="G37">
        <v>140</v>
      </c>
      <c r="H37">
        <v>0.08</v>
      </c>
      <c r="I37">
        <v>1950</v>
      </c>
      <c r="J37">
        <v>0.42</v>
      </c>
      <c r="K37">
        <v>0.28999999999999998</v>
      </c>
      <c r="L37">
        <v>0.2</v>
      </c>
      <c r="M37">
        <v>5.6</v>
      </c>
      <c r="N37">
        <v>0.47</v>
      </c>
      <c r="O37">
        <v>2.1</v>
      </c>
      <c r="P37">
        <v>7.0000000000000007E-2</v>
      </c>
      <c r="Q37">
        <v>2.1</v>
      </c>
      <c r="R37">
        <v>0.06</v>
      </c>
      <c r="S37" t="s">
        <v>225</v>
      </c>
      <c r="T37">
        <v>10.8</v>
      </c>
      <c r="U37">
        <v>2.2999999999999998</v>
      </c>
      <c r="V37">
        <v>13</v>
      </c>
      <c r="W37" t="s">
        <v>226</v>
      </c>
      <c r="X37">
        <v>0.56000000000000005</v>
      </c>
      <c r="Y37">
        <v>1.7</v>
      </c>
      <c r="Z37">
        <v>0.62</v>
      </c>
      <c r="AA37">
        <v>1</v>
      </c>
      <c r="AB37">
        <v>70.3</v>
      </c>
      <c r="AC37">
        <v>0.6</v>
      </c>
      <c r="AD37">
        <v>7.0000000000000007E-2</v>
      </c>
      <c r="AE37">
        <v>7.0000000000000007E-2</v>
      </c>
      <c r="AF37" t="s">
        <v>227</v>
      </c>
      <c r="AG37" t="s">
        <v>228</v>
      </c>
      <c r="AH37">
        <v>0.08</v>
      </c>
      <c r="AI37">
        <v>479</v>
      </c>
      <c r="AJ37" t="s">
        <v>224</v>
      </c>
      <c r="AK37">
        <v>2.6</v>
      </c>
      <c r="AL37">
        <v>0.4</v>
      </c>
      <c r="AM37">
        <v>85</v>
      </c>
      <c r="AN37">
        <v>78</v>
      </c>
      <c r="AO37">
        <v>23</v>
      </c>
      <c r="AP37">
        <v>4.88</v>
      </c>
      <c r="AQ37">
        <v>32.700000000000003</v>
      </c>
      <c r="AR37">
        <v>2.77</v>
      </c>
      <c r="AS37">
        <v>13.95</v>
      </c>
      <c r="AT37">
        <v>0.35</v>
      </c>
      <c r="AU37">
        <v>0.06</v>
      </c>
      <c r="AV37">
        <v>0.14000000000000001</v>
      </c>
      <c r="AW37">
        <v>18.399999999999999</v>
      </c>
      <c r="AX37">
        <v>0.3</v>
      </c>
      <c r="AY37">
        <v>0.06</v>
      </c>
      <c r="AZ37" t="s">
        <v>228</v>
      </c>
      <c r="BA37" t="s">
        <v>228</v>
      </c>
      <c r="BB37">
        <v>3.49</v>
      </c>
      <c r="BC37">
        <v>100</v>
      </c>
      <c r="BD37">
        <v>1.1000000000000001</v>
      </c>
      <c r="BE37" t="s">
        <v>226</v>
      </c>
      <c r="BF37" t="s">
        <v>227</v>
      </c>
      <c r="BG37">
        <v>134</v>
      </c>
      <c r="BH37">
        <v>2730</v>
      </c>
      <c r="BI37" t="s">
        <v>224</v>
      </c>
      <c r="BJ37">
        <v>595</v>
      </c>
      <c r="BK37">
        <v>5</v>
      </c>
      <c r="BL37">
        <v>171</v>
      </c>
    </row>
    <row r="38" spans="1:64">
      <c r="A38" t="s">
        <v>27</v>
      </c>
      <c r="B38">
        <v>6.8</v>
      </c>
      <c r="C38">
        <v>1</v>
      </c>
      <c r="D38">
        <v>12.8</v>
      </c>
      <c r="E38">
        <v>1.5</v>
      </c>
      <c r="F38">
        <v>30.9</v>
      </c>
      <c r="G38">
        <v>90</v>
      </c>
      <c r="H38">
        <v>0.04</v>
      </c>
      <c r="I38">
        <v>2320</v>
      </c>
      <c r="J38">
        <v>0.24</v>
      </c>
      <c r="K38">
        <v>0.19</v>
      </c>
      <c r="L38">
        <v>0.13</v>
      </c>
      <c r="M38">
        <v>4.5999999999999996</v>
      </c>
      <c r="N38">
        <v>0.14000000000000001</v>
      </c>
      <c r="O38">
        <v>2</v>
      </c>
      <c r="P38">
        <v>0.05</v>
      </c>
      <c r="Q38">
        <v>0.7</v>
      </c>
      <c r="R38">
        <v>0.03</v>
      </c>
      <c r="S38" t="s">
        <v>225</v>
      </c>
      <c r="T38">
        <v>10.7</v>
      </c>
      <c r="U38">
        <v>0.7</v>
      </c>
      <c r="V38">
        <v>9</v>
      </c>
      <c r="W38" t="s">
        <v>226</v>
      </c>
      <c r="X38">
        <v>0.16</v>
      </c>
      <c r="Y38">
        <v>1.2</v>
      </c>
      <c r="Z38">
        <v>0.2</v>
      </c>
      <c r="AA38" t="s">
        <v>224</v>
      </c>
      <c r="AB38">
        <v>56.9</v>
      </c>
      <c r="AC38">
        <v>0.6</v>
      </c>
      <c r="AD38">
        <v>0.03</v>
      </c>
      <c r="AE38" t="s">
        <v>229</v>
      </c>
      <c r="AF38" t="s">
        <v>227</v>
      </c>
      <c r="AG38" t="s">
        <v>228</v>
      </c>
      <c r="AH38" t="s">
        <v>229</v>
      </c>
      <c r="AI38">
        <v>444</v>
      </c>
      <c r="AJ38" t="s">
        <v>224</v>
      </c>
      <c r="AK38">
        <v>1.3</v>
      </c>
      <c r="AL38">
        <v>0.26</v>
      </c>
      <c r="AM38">
        <v>69</v>
      </c>
      <c r="AN38">
        <v>75</v>
      </c>
      <c r="AO38">
        <v>21.1</v>
      </c>
      <c r="AP38">
        <v>3.86</v>
      </c>
      <c r="AQ38">
        <v>34.4</v>
      </c>
      <c r="AR38">
        <v>2</v>
      </c>
      <c r="AS38">
        <v>13.9</v>
      </c>
      <c r="AT38">
        <v>0.27</v>
      </c>
      <c r="AU38">
        <v>0.05</v>
      </c>
      <c r="AV38">
        <v>0.14000000000000001</v>
      </c>
      <c r="AW38">
        <v>20</v>
      </c>
      <c r="AX38">
        <v>0.3</v>
      </c>
      <c r="AY38">
        <v>0.03</v>
      </c>
      <c r="AZ38" t="s">
        <v>228</v>
      </c>
      <c r="BA38" t="s">
        <v>228</v>
      </c>
      <c r="BB38">
        <v>2.94</v>
      </c>
      <c r="BC38">
        <v>99</v>
      </c>
      <c r="BD38">
        <v>1.5</v>
      </c>
      <c r="BE38">
        <v>11</v>
      </c>
      <c r="BF38" t="s">
        <v>227</v>
      </c>
      <c r="BG38">
        <v>148</v>
      </c>
      <c r="BH38">
        <v>3460</v>
      </c>
      <c r="BI38" t="s">
        <v>224</v>
      </c>
      <c r="BJ38">
        <v>656</v>
      </c>
      <c r="BK38">
        <v>3</v>
      </c>
      <c r="BL38">
        <v>173</v>
      </c>
    </row>
    <row r="39" spans="1:64">
      <c r="A39" t="s">
        <v>28</v>
      </c>
      <c r="B39">
        <v>4.9400000000000004</v>
      </c>
      <c r="C39">
        <v>1</v>
      </c>
      <c r="D39">
        <v>22.4</v>
      </c>
      <c r="E39">
        <v>3.7</v>
      </c>
      <c r="F39">
        <v>35.5</v>
      </c>
      <c r="G39">
        <v>90</v>
      </c>
      <c r="H39">
        <v>0.11</v>
      </c>
      <c r="I39">
        <v>1710</v>
      </c>
      <c r="J39">
        <v>0.47</v>
      </c>
      <c r="K39">
        <v>0.28000000000000003</v>
      </c>
      <c r="L39">
        <v>0.17</v>
      </c>
      <c r="M39">
        <v>4.5999999999999996</v>
      </c>
      <c r="N39">
        <v>0.35</v>
      </c>
      <c r="O39">
        <v>2.1</v>
      </c>
      <c r="P39">
        <v>0.08</v>
      </c>
      <c r="Q39">
        <v>1.7</v>
      </c>
      <c r="R39">
        <v>0.03</v>
      </c>
      <c r="S39" t="s">
        <v>225</v>
      </c>
      <c r="T39">
        <v>11.1</v>
      </c>
      <c r="U39">
        <v>1.8</v>
      </c>
      <c r="V39">
        <v>13</v>
      </c>
      <c r="W39" t="s">
        <v>226</v>
      </c>
      <c r="X39">
        <v>0.45</v>
      </c>
      <c r="Y39">
        <v>2</v>
      </c>
      <c r="Z39">
        <v>0.51</v>
      </c>
      <c r="AA39">
        <v>1</v>
      </c>
      <c r="AB39">
        <v>74.400000000000006</v>
      </c>
      <c r="AC39">
        <v>0.6</v>
      </c>
      <c r="AD39">
        <v>0.05</v>
      </c>
      <c r="AE39">
        <v>0.16</v>
      </c>
      <c r="AF39" t="s">
        <v>227</v>
      </c>
      <c r="AG39">
        <v>0.01</v>
      </c>
      <c r="AH39">
        <v>0.06</v>
      </c>
      <c r="AI39">
        <v>403</v>
      </c>
      <c r="AJ39" t="s">
        <v>224</v>
      </c>
      <c r="AK39">
        <v>2.5</v>
      </c>
      <c r="AL39">
        <v>0.43</v>
      </c>
      <c r="AM39">
        <v>81</v>
      </c>
      <c r="AN39">
        <v>79</v>
      </c>
      <c r="AO39">
        <v>23.4</v>
      </c>
      <c r="AP39">
        <v>4.71</v>
      </c>
      <c r="AQ39">
        <v>32.9</v>
      </c>
      <c r="AR39">
        <v>2.23</v>
      </c>
      <c r="AS39">
        <v>14.1</v>
      </c>
      <c r="AT39">
        <v>0.37</v>
      </c>
      <c r="AU39">
        <v>0.08</v>
      </c>
      <c r="AV39">
        <v>0.09</v>
      </c>
      <c r="AW39">
        <v>18.55</v>
      </c>
      <c r="AX39">
        <v>0.28999999999999998</v>
      </c>
      <c r="AY39">
        <v>0.04</v>
      </c>
      <c r="AZ39" t="s">
        <v>228</v>
      </c>
      <c r="BA39" t="s">
        <v>228</v>
      </c>
      <c r="BB39">
        <v>2.37</v>
      </c>
      <c r="BC39">
        <v>99.1</v>
      </c>
      <c r="BD39">
        <v>0.8</v>
      </c>
      <c r="BE39">
        <v>10</v>
      </c>
      <c r="BF39" t="s">
        <v>227</v>
      </c>
      <c r="BG39">
        <v>144</v>
      </c>
      <c r="BH39">
        <v>2460</v>
      </c>
      <c r="BI39" t="s">
        <v>224</v>
      </c>
      <c r="BJ39">
        <v>619</v>
      </c>
      <c r="BK39" t="s">
        <v>225</v>
      </c>
      <c r="BL39">
        <v>165</v>
      </c>
    </row>
    <row r="40" spans="1:64">
      <c r="A40" t="s">
        <v>29</v>
      </c>
      <c r="B40">
        <v>5.62</v>
      </c>
      <c r="C40">
        <v>1</v>
      </c>
      <c r="D40">
        <v>26.9</v>
      </c>
      <c r="E40">
        <v>4.0999999999999996</v>
      </c>
      <c r="F40">
        <v>27.1</v>
      </c>
      <c r="G40">
        <v>40</v>
      </c>
      <c r="H40">
        <v>0.11</v>
      </c>
      <c r="I40">
        <v>2190</v>
      </c>
      <c r="J40">
        <v>0.47</v>
      </c>
      <c r="K40">
        <v>0.34</v>
      </c>
      <c r="L40">
        <v>0.09</v>
      </c>
      <c r="M40">
        <v>4.0999999999999996</v>
      </c>
      <c r="N40">
        <v>0.4</v>
      </c>
      <c r="O40">
        <v>3</v>
      </c>
      <c r="P40">
        <v>0.09</v>
      </c>
      <c r="Q40">
        <v>1.8</v>
      </c>
      <c r="R40">
        <v>0.06</v>
      </c>
      <c r="S40" t="s">
        <v>225</v>
      </c>
      <c r="T40">
        <v>13.2</v>
      </c>
      <c r="U40">
        <v>2</v>
      </c>
      <c r="V40" t="s">
        <v>226</v>
      </c>
      <c r="W40" t="s">
        <v>226</v>
      </c>
      <c r="X40">
        <v>0.48</v>
      </c>
      <c r="Y40">
        <v>3.2</v>
      </c>
      <c r="Z40">
        <v>0.46</v>
      </c>
      <c r="AA40">
        <v>1</v>
      </c>
      <c r="AB40">
        <v>30.1</v>
      </c>
      <c r="AC40">
        <v>0.7</v>
      </c>
      <c r="AD40">
        <v>0.06</v>
      </c>
      <c r="AE40">
        <v>0.21</v>
      </c>
      <c r="AF40" t="s">
        <v>227</v>
      </c>
      <c r="AG40">
        <v>0.02</v>
      </c>
      <c r="AH40">
        <v>0.09</v>
      </c>
      <c r="AI40">
        <v>503</v>
      </c>
      <c r="AJ40" t="s">
        <v>224</v>
      </c>
      <c r="AK40">
        <v>2.7</v>
      </c>
      <c r="AL40">
        <v>0.44</v>
      </c>
      <c r="AM40">
        <v>63</v>
      </c>
      <c r="AN40">
        <v>100</v>
      </c>
      <c r="AO40">
        <v>18.7</v>
      </c>
      <c r="AP40">
        <v>2.2400000000000002</v>
      </c>
      <c r="AQ40">
        <v>37.5</v>
      </c>
      <c r="AR40">
        <v>1.06</v>
      </c>
      <c r="AS40">
        <v>13.5</v>
      </c>
      <c r="AT40">
        <v>0.16</v>
      </c>
      <c r="AU40">
        <v>0.08</v>
      </c>
      <c r="AV40">
        <v>0.13</v>
      </c>
      <c r="AW40">
        <v>23.2</v>
      </c>
      <c r="AX40">
        <v>0.31</v>
      </c>
      <c r="AY40">
        <v>0.09</v>
      </c>
      <c r="AZ40" t="s">
        <v>228</v>
      </c>
      <c r="BA40" t="s">
        <v>228</v>
      </c>
      <c r="BB40">
        <v>3</v>
      </c>
      <c r="BC40">
        <v>100</v>
      </c>
      <c r="BD40">
        <v>1</v>
      </c>
      <c r="BE40">
        <v>8</v>
      </c>
      <c r="BF40" t="s">
        <v>227</v>
      </c>
      <c r="BG40">
        <v>154</v>
      </c>
      <c r="BH40">
        <v>3200</v>
      </c>
      <c r="BI40" t="s">
        <v>224</v>
      </c>
      <c r="BJ40">
        <v>671</v>
      </c>
      <c r="BK40" t="s">
        <v>225</v>
      </c>
      <c r="BL40">
        <v>182</v>
      </c>
    </row>
    <row r="41" spans="1:64">
      <c r="A41" t="s">
        <v>30</v>
      </c>
      <c r="B41">
        <v>4.9400000000000004</v>
      </c>
      <c r="C41">
        <v>1</v>
      </c>
      <c r="D41">
        <v>17.899999999999999</v>
      </c>
      <c r="E41">
        <v>2.8</v>
      </c>
      <c r="F41">
        <v>30.4</v>
      </c>
      <c r="G41">
        <v>50</v>
      </c>
      <c r="H41">
        <v>0.12</v>
      </c>
      <c r="I41">
        <v>2520</v>
      </c>
      <c r="J41">
        <v>0.37</v>
      </c>
      <c r="K41">
        <v>0.32</v>
      </c>
      <c r="L41">
        <v>7.0000000000000007E-2</v>
      </c>
      <c r="M41">
        <v>5.4</v>
      </c>
      <c r="N41">
        <v>0.33</v>
      </c>
      <c r="O41">
        <v>2.6</v>
      </c>
      <c r="P41">
        <v>7.0000000000000007E-2</v>
      </c>
      <c r="Q41">
        <v>1.3</v>
      </c>
      <c r="R41">
        <v>0.05</v>
      </c>
      <c r="S41" t="s">
        <v>225</v>
      </c>
      <c r="T41">
        <v>12.1</v>
      </c>
      <c r="U41">
        <v>1.4</v>
      </c>
      <c r="V41" t="s">
        <v>226</v>
      </c>
      <c r="W41" t="s">
        <v>226</v>
      </c>
      <c r="X41">
        <v>0.34</v>
      </c>
      <c r="Y41">
        <v>2.6</v>
      </c>
      <c r="Z41">
        <v>0.35</v>
      </c>
      <c r="AA41">
        <v>1</v>
      </c>
      <c r="AB41">
        <v>27.7</v>
      </c>
      <c r="AC41">
        <v>0.6</v>
      </c>
      <c r="AD41">
        <v>0.05</v>
      </c>
      <c r="AE41">
        <v>0.13</v>
      </c>
      <c r="AF41" t="s">
        <v>227</v>
      </c>
      <c r="AG41" t="s">
        <v>228</v>
      </c>
      <c r="AH41">
        <v>7.0000000000000007E-2</v>
      </c>
      <c r="AI41">
        <v>535</v>
      </c>
      <c r="AJ41" t="s">
        <v>224</v>
      </c>
      <c r="AK41">
        <v>2.1</v>
      </c>
      <c r="AL41">
        <v>0.43</v>
      </c>
      <c r="AM41">
        <v>71</v>
      </c>
      <c r="AN41">
        <v>92</v>
      </c>
      <c r="AO41">
        <v>18.149999999999999</v>
      </c>
      <c r="AP41">
        <v>1.99</v>
      </c>
      <c r="AQ41">
        <v>39.4</v>
      </c>
      <c r="AR41">
        <v>0.99</v>
      </c>
      <c r="AS41">
        <v>13.55</v>
      </c>
      <c r="AT41">
        <v>0.12</v>
      </c>
      <c r="AU41">
        <v>7.0000000000000007E-2</v>
      </c>
      <c r="AV41">
        <v>0.18</v>
      </c>
      <c r="AW41">
        <v>22.8</v>
      </c>
      <c r="AX41">
        <v>0.31</v>
      </c>
      <c r="AY41">
        <v>0.02</v>
      </c>
      <c r="AZ41" t="s">
        <v>228</v>
      </c>
      <c r="BA41" t="s">
        <v>228</v>
      </c>
      <c r="BB41">
        <v>1.88</v>
      </c>
      <c r="BC41">
        <v>99.5</v>
      </c>
      <c r="BD41">
        <v>1.5</v>
      </c>
      <c r="BE41">
        <v>5</v>
      </c>
      <c r="BF41" t="s">
        <v>227</v>
      </c>
      <c r="BG41">
        <v>164</v>
      </c>
      <c r="BH41">
        <v>3620</v>
      </c>
      <c r="BI41" t="s">
        <v>224</v>
      </c>
      <c r="BJ41">
        <v>699</v>
      </c>
      <c r="BK41" t="s">
        <v>225</v>
      </c>
      <c r="BL41">
        <v>190</v>
      </c>
    </row>
    <row r="42" spans="1:64">
      <c r="A42" t="s">
        <v>31</v>
      </c>
      <c r="B42">
        <v>5.63</v>
      </c>
      <c r="C42">
        <v>1</v>
      </c>
      <c r="D42">
        <v>16.100000000000001</v>
      </c>
      <c r="E42">
        <v>2.8</v>
      </c>
      <c r="F42">
        <v>36.299999999999997</v>
      </c>
      <c r="G42">
        <v>140</v>
      </c>
      <c r="H42">
        <v>0.11</v>
      </c>
      <c r="I42">
        <v>2320</v>
      </c>
      <c r="J42">
        <v>0.39</v>
      </c>
      <c r="K42">
        <v>0.27</v>
      </c>
      <c r="L42">
        <v>0.1</v>
      </c>
      <c r="M42">
        <v>5.5</v>
      </c>
      <c r="N42">
        <v>0.3</v>
      </c>
      <c r="O42">
        <v>2.1</v>
      </c>
      <c r="P42">
        <v>0.06</v>
      </c>
      <c r="Q42">
        <v>1.1000000000000001</v>
      </c>
      <c r="R42">
        <v>0.03</v>
      </c>
      <c r="S42" t="s">
        <v>225</v>
      </c>
      <c r="T42">
        <v>9.1</v>
      </c>
      <c r="U42">
        <v>1.4</v>
      </c>
      <c r="V42">
        <v>16</v>
      </c>
      <c r="W42" t="s">
        <v>226</v>
      </c>
      <c r="X42">
        <v>0.32</v>
      </c>
      <c r="Y42">
        <v>2.2999999999999998</v>
      </c>
      <c r="Z42">
        <v>0.45</v>
      </c>
      <c r="AA42">
        <v>1</v>
      </c>
      <c r="AB42">
        <v>28.5</v>
      </c>
      <c r="AC42">
        <v>0.4</v>
      </c>
      <c r="AD42">
        <v>0.05</v>
      </c>
      <c r="AE42">
        <v>0.12</v>
      </c>
      <c r="AF42" t="s">
        <v>227</v>
      </c>
      <c r="AG42" t="s">
        <v>228</v>
      </c>
      <c r="AH42" t="s">
        <v>229</v>
      </c>
      <c r="AI42">
        <v>538</v>
      </c>
      <c r="AJ42" t="s">
        <v>224</v>
      </c>
      <c r="AK42">
        <v>2.1</v>
      </c>
      <c r="AL42">
        <v>0.41</v>
      </c>
      <c r="AM42">
        <v>95</v>
      </c>
      <c r="AN42">
        <v>75</v>
      </c>
      <c r="AO42">
        <v>20.2</v>
      </c>
      <c r="AP42">
        <v>2.29</v>
      </c>
      <c r="AQ42">
        <v>38.1</v>
      </c>
      <c r="AR42">
        <v>1.18</v>
      </c>
      <c r="AS42">
        <v>14.5</v>
      </c>
      <c r="AT42">
        <v>0.13</v>
      </c>
      <c r="AU42">
        <v>0.06</v>
      </c>
      <c r="AV42">
        <v>0.17</v>
      </c>
      <c r="AW42">
        <v>18.399999999999999</v>
      </c>
      <c r="AX42">
        <v>0.3</v>
      </c>
      <c r="AY42" t="s">
        <v>228</v>
      </c>
      <c r="AZ42" t="s">
        <v>228</v>
      </c>
      <c r="BA42" t="s">
        <v>228</v>
      </c>
      <c r="BB42">
        <v>2.5</v>
      </c>
      <c r="BC42">
        <v>97.8</v>
      </c>
      <c r="BD42">
        <v>1.2</v>
      </c>
      <c r="BE42">
        <v>8</v>
      </c>
      <c r="BF42" t="s">
        <v>227</v>
      </c>
      <c r="BG42">
        <v>169</v>
      </c>
      <c r="BH42">
        <v>3390</v>
      </c>
      <c r="BI42" t="s">
        <v>224</v>
      </c>
      <c r="BJ42">
        <v>753</v>
      </c>
      <c r="BK42" t="s">
        <v>225</v>
      </c>
      <c r="BL42">
        <v>207</v>
      </c>
    </row>
    <row r="43" spans="1:64">
      <c r="A43" t="s">
        <v>32</v>
      </c>
      <c r="B43">
        <v>5.37</v>
      </c>
      <c r="C43" t="s">
        <v>224</v>
      </c>
      <c r="D43">
        <v>13.7</v>
      </c>
      <c r="E43">
        <v>2.4</v>
      </c>
      <c r="F43">
        <v>37.1</v>
      </c>
      <c r="G43">
        <v>40</v>
      </c>
      <c r="H43">
        <v>0.06</v>
      </c>
      <c r="I43">
        <v>1830</v>
      </c>
      <c r="J43">
        <v>0.42</v>
      </c>
      <c r="K43">
        <v>0.33</v>
      </c>
      <c r="L43">
        <v>0.14000000000000001</v>
      </c>
      <c r="M43">
        <v>3.8</v>
      </c>
      <c r="N43">
        <v>0.28999999999999998</v>
      </c>
      <c r="O43">
        <v>2.5</v>
      </c>
      <c r="P43">
        <v>7.0000000000000007E-2</v>
      </c>
      <c r="Q43">
        <v>1</v>
      </c>
      <c r="R43">
        <v>7.0000000000000007E-2</v>
      </c>
      <c r="S43" t="s">
        <v>225</v>
      </c>
      <c r="T43">
        <v>11</v>
      </c>
      <c r="U43">
        <v>1.2</v>
      </c>
      <c r="V43">
        <v>18</v>
      </c>
      <c r="W43" t="s">
        <v>226</v>
      </c>
      <c r="X43">
        <v>0.28000000000000003</v>
      </c>
      <c r="Y43">
        <v>1.7</v>
      </c>
      <c r="Z43">
        <v>0.39</v>
      </c>
      <c r="AA43">
        <v>1</v>
      </c>
      <c r="AB43">
        <v>31.4</v>
      </c>
      <c r="AC43">
        <v>0.6</v>
      </c>
      <c r="AD43">
        <v>0.05</v>
      </c>
      <c r="AE43">
        <v>0.13</v>
      </c>
      <c r="AF43" t="s">
        <v>227</v>
      </c>
      <c r="AG43">
        <v>0.01</v>
      </c>
      <c r="AH43">
        <v>7.0000000000000007E-2</v>
      </c>
      <c r="AI43">
        <v>361</v>
      </c>
      <c r="AJ43" t="s">
        <v>224</v>
      </c>
      <c r="AK43">
        <v>2.2000000000000002</v>
      </c>
      <c r="AL43">
        <v>0.41</v>
      </c>
      <c r="AM43">
        <v>80</v>
      </c>
      <c r="AN43">
        <v>91</v>
      </c>
      <c r="AO43">
        <v>19.600000000000001</v>
      </c>
      <c r="AP43">
        <v>2.2599999999999998</v>
      </c>
      <c r="AQ43">
        <v>37</v>
      </c>
      <c r="AR43">
        <v>1.1000000000000001</v>
      </c>
      <c r="AS43">
        <v>13.9</v>
      </c>
      <c r="AT43">
        <v>0.17</v>
      </c>
      <c r="AU43">
        <v>0.05</v>
      </c>
      <c r="AV43">
        <v>0.1</v>
      </c>
      <c r="AW43">
        <v>22.1</v>
      </c>
      <c r="AX43">
        <v>0.31</v>
      </c>
      <c r="AY43">
        <v>0.02</v>
      </c>
      <c r="AZ43" t="s">
        <v>228</v>
      </c>
      <c r="BA43" t="s">
        <v>228</v>
      </c>
      <c r="BB43">
        <v>2.89</v>
      </c>
      <c r="BC43">
        <v>99.5</v>
      </c>
      <c r="BD43">
        <v>0.8</v>
      </c>
      <c r="BE43">
        <v>12</v>
      </c>
      <c r="BF43" t="s">
        <v>227</v>
      </c>
      <c r="BG43">
        <v>158</v>
      </c>
      <c r="BH43">
        <v>2440</v>
      </c>
      <c r="BI43" t="s">
        <v>224</v>
      </c>
      <c r="BJ43">
        <v>624</v>
      </c>
      <c r="BK43" t="s">
        <v>225</v>
      </c>
      <c r="BL43">
        <v>186</v>
      </c>
    </row>
    <row r="44" spans="1:64">
      <c r="A44" t="s">
        <v>33</v>
      </c>
      <c r="B44">
        <v>2.4500000000000002</v>
      </c>
      <c r="C44" t="s">
        <v>224</v>
      </c>
      <c r="D44">
        <v>25.8</v>
      </c>
      <c r="E44">
        <v>3</v>
      </c>
      <c r="F44">
        <v>34.9</v>
      </c>
      <c r="G44">
        <v>40</v>
      </c>
      <c r="H44">
        <v>0.16</v>
      </c>
      <c r="I44">
        <v>2040</v>
      </c>
      <c r="J44">
        <v>0.54</v>
      </c>
      <c r="K44">
        <v>0.38</v>
      </c>
      <c r="L44">
        <v>0.1</v>
      </c>
      <c r="M44">
        <v>3.8</v>
      </c>
      <c r="N44">
        <v>0.33</v>
      </c>
      <c r="O44">
        <v>2.9</v>
      </c>
      <c r="P44">
        <v>0.08</v>
      </c>
      <c r="Q44">
        <v>1.3</v>
      </c>
      <c r="R44">
        <v>0.06</v>
      </c>
      <c r="S44" t="s">
        <v>225</v>
      </c>
      <c r="T44">
        <v>12.7</v>
      </c>
      <c r="U44">
        <v>1.6</v>
      </c>
      <c r="V44">
        <v>12</v>
      </c>
      <c r="W44" t="s">
        <v>226</v>
      </c>
      <c r="X44">
        <v>0.37</v>
      </c>
      <c r="Y44">
        <v>3.7</v>
      </c>
      <c r="Z44">
        <v>0.45</v>
      </c>
      <c r="AA44">
        <v>1</v>
      </c>
      <c r="AB44">
        <v>29.1</v>
      </c>
      <c r="AC44">
        <v>0.6</v>
      </c>
      <c r="AD44">
        <v>0.06</v>
      </c>
      <c r="AE44">
        <v>0.14000000000000001</v>
      </c>
      <c r="AF44" t="s">
        <v>227</v>
      </c>
      <c r="AG44">
        <v>0.03</v>
      </c>
      <c r="AH44">
        <v>0.06</v>
      </c>
      <c r="AI44">
        <v>392</v>
      </c>
      <c r="AJ44" t="s">
        <v>224</v>
      </c>
      <c r="AK44">
        <v>2.7</v>
      </c>
      <c r="AL44">
        <v>0.5</v>
      </c>
      <c r="AM44">
        <v>86</v>
      </c>
      <c r="AN44">
        <v>108</v>
      </c>
      <c r="AO44">
        <v>19.149999999999999</v>
      </c>
      <c r="AP44">
        <v>1.94</v>
      </c>
      <c r="AQ44">
        <v>36.700000000000003</v>
      </c>
      <c r="AR44">
        <v>0.96</v>
      </c>
      <c r="AS44">
        <v>13.8</v>
      </c>
      <c r="AT44">
        <v>0.14000000000000001</v>
      </c>
      <c r="AU44">
        <v>0.08</v>
      </c>
      <c r="AV44">
        <v>0.09</v>
      </c>
      <c r="AW44">
        <v>22.3</v>
      </c>
      <c r="AX44">
        <v>0.32</v>
      </c>
      <c r="AY44">
        <v>0.06</v>
      </c>
      <c r="AZ44" t="s">
        <v>228</v>
      </c>
      <c r="BA44" t="s">
        <v>228</v>
      </c>
      <c r="BB44">
        <v>3.18</v>
      </c>
      <c r="BC44">
        <v>98.7</v>
      </c>
      <c r="BD44">
        <v>0.8</v>
      </c>
      <c r="BE44">
        <v>9</v>
      </c>
      <c r="BF44" t="s">
        <v>227</v>
      </c>
      <c r="BG44">
        <v>160</v>
      </c>
      <c r="BH44">
        <v>2880</v>
      </c>
      <c r="BI44" t="s">
        <v>224</v>
      </c>
      <c r="BJ44">
        <v>663</v>
      </c>
      <c r="BK44" t="s">
        <v>225</v>
      </c>
      <c r="BL44">
        <v>185</v>
      </c>
    </row>
    <row r="45" spans="1:64">
      <c r="A45" t="s">
        <v>34</v>
      </c>
      <c r="B45">
        <v>5.31</v>
      </c>
      <c r="C45" t="s">
        <v>224</v>
      </c>
      <c r="D45">
        <v>15.6</v>
      </c>
      <c r="E45">
        <v>2.4</v>
      </c>
      <c r="F45">
        <v>31.5</v>
      </c>
      <c r="G45">
        <v>50</v>
      </c>
      <c r="H45">
        <v>7.0000000000000007E-2</v>
      </c>
      <c r="I45">
        <v>1500</v>
      </c>
      <c r="J45">
        <v>0.37</v>
      </c>
      <c r="K45">
        <v>0.31</v>
      </c>
      <c r="L45">
        <v>0.13</v>
      </c>
      <c r="M45">
        <v>4.4000000000000004</v>
      </c>
      <c r="N45">
        <v>0.25</v>
      </c>
      <c r="O45">
        <v>2.6</v>
      </c>
      <c r="P45">
        <v>0.06</v>
      </c>
      <c r="Q45">
        <v>1.1000000000000001</v>
      </c>
      <c r="R45">
        <v>0.06</v>
      </c>
      <c r="S45" t="s">
        <v>225</v>
      </c>
      <c r="T45">
        <v>12</v>
      </c>
      <c r="U45">
        <v>1.3</v>
      </c>
      <c r="V45">
        <v>5</v>
      </c>
      <c r="W45" t="s">
        <v>226</v>
      </c>
      <c r="X45">
        <v>0.28000000000000003</v>
      </c>
      <c r="Y45">
        <v>1.4</v>
      </c>
      <c r="Z45">
        <v>0.28999999999999998</v>
      </c>
      <c r="AA45">
        <v>1</v>
      </c>
      <c r="AB45">
        <v>49.9</v>
      </c>
      <c r="AC45">
        <v>0.6</v>
      </c>
      <c r="AD45">
        <v>0.04</v>
      </c>
      <c r="AE45">
        <v>0.1</v>
      </c>
      <c r="AF45" t="s">
        <v>227</v>
      </c>
      <c r="AG45">
        <v>0.01</v>
      </c>
      <c r="AH45">
        <v>0.05</v>
      </c>
      <c r="AI45">
        <v>476</v>
      </c>
      <c r="AJ45" t="s">
        <v>224</v>
      </c>
      <c r="AK45">
        <v>2.2000000000000002</v>
      </c>
      <c r="AL45">
        <v>0.38</v>
      </c>
      <c r="AM45">
        <v>77</v>
      </c>
      <c r="AN45">
        <v>89</v>
      </c>
      <c r="AO45">
        <v>20.6</v>
      </c>
      <c r="AP45">
        <v>3.35</v>
      </c>
      <c r="AQ45">
        <v>34.9</v>
      </c>
      <c r="AR45">
        <v>1.62</v>
      </c>
      <c r="AS45">
        <v>13.7</v>
      </c>
      <c r="AT45">
        <v>0.26</v>
      </c>
      <c r="AU45">
        <v>0.06</v>
      </c>
      <c r="AV45">
        <v>0.08</v>
      </c>
      <c r="AW45">
        <v>21.4</v>
      </c>
      <c r="AX45">
        <v>0.31</v>
      </c>
      <c r="AY45" t="s">
        <v>228</v>
      </c>
      <c r="AZ45">
        <v>0.01</v>
      </c>
      <c r="BA45" t="s">
        <v>228</v>
      </c>
      <c r="BB45">
        <v>2.37</v>
      </c>
      <c r="BC45">
        <v>98.7</v>
      </c>
      <c r="BD45" t="s">
        <v>227</v>
      </c>
      <c r="BE45">
        <v>7</v>
      </c>
      <c r="BF45" t="s">
        <v>227</v>
      </c>
      <c r="BG45">
        <v>147</v>
      </c>
      <c r="BH45">
        <v>2040</v>
      </c>
      <c r="BI45" t="s">
        <v>224</v>
      </c>
      <c r="BJ45">
        <v>587</v>
      </c>
      <c r="BK45" t="s">
        <v>225</v>
      </c>
      <c r="BL45">
        <v>170</v>
      </c>
    </row>
    <row r="46" spans="1:64">
      <c r="A46" t="s">
        <v>35</v>
      </c>
      <c r="B46">
        <v>5.66</v>
      </c>
      <c r="C46" t="s">
        <v>224</v>
      </c>
      <c r="D46">
        <v>17.5</v>
      </c>
      <c r="E46">
        <v>3.2</v>
      </c>
      <c r="F46">
        <v>30.8</v>
      </c>
      <c r="G46">
        <v>30</v>
      </c>
      <c r="H46">
        <v>0.15</v>
      </c>
      <c r="I46">
        <v>1350</v>
      </c>
      <c r="J46">
        <v>0.44</v>
      </c>
      <c r="K46">
        <v>0.26</v>
      </c>
      <c r="L46">
        <v>0.11</v>
      </c>
      <c r="M46">
        <v>4</v>
      </c>
      <c r="N46">
        <v>0.35</v>
      </c>
      <c r="O46">
        <v>2.7</v>
      </c>
      <c r="P46">
        <v>0.08</v>
      </c>
      <c r="Q46">
        <v>1.5</v>
      </c>
      <c r="R46">
        <v>0.06</v>
      </c>
      <c r="S46" t="s">
        <v>225</v>
      </c>
      <c r="T46">
        <v>13.5</v>
      </c>
      <c r="U46">
        <v>1.6</v>
      </c>
      <c r="V46" t="s">
        <v>226</v>
      </c>
      <c r="W46" t="s">
        <v>226</v>
      </c>
      <c r="X46">
        <v>0.35</v>
      </c>
      <c r="Y46">
        <v>2.6</v>
      </c>
      <c r="Z46">
        <v>0.44</v>
      </c>
      <c r="AA46">
        <v>1</v>
      </c>
      <c r="AB46">
        <v>36.700000000000003</v>
      </c>
      <c r="AC46">
        <v>0.6</v>
      </c>
      <c r="AD46">
        <v>0.06</v>
      </c>
      <c r="AE46">
        <v>0.2</v>
      </c>
      <c r="AF46" t="s">
        <v>227</v>
      </c>
      <c r="AG46">
        <v>0.03</v>
      </c>
      <c r="AH46">
        <v>0.09</v>
      </c>
      <c r="AI46">
        <v>591</v>
      </c>
      <c r="AJ46" t="s">
        <v>224</v>
      </c>
      <c r="AK46">
        <v>2.4</v>
      </c>
      <c r="AL46">
        <v>0.42</v>
      </c>
      <c r="AM46">
        <v>70</v>
      </c>
      <c r="AN46">
        <v>104</v>
      </c>
      <c r="AO46">
        <v>19.649999999999999</v>
      </c>
      <c r="AP46">
        <v>2.36</v>
      </c>
      <c r="AQ46">
        <v>36.299999999999997</v>
      </c>
      <c r="AR46">
        <v>1.18</v>
      </c>
      <c r="AS46">
        <v>14.05</v>
      </c>
      <c r="AT46">
        <v>0.17</v>
      </c>
      <c r="AU46">
        <v>0.05</v>
      </c>
      <c r="AV46">
        <v>0.08</v>
      </c>
      <c r="AW46">
        <v>22.2</v>
      </c>
      <c r="AX46">
        <v>0.31</v>
      </c>
      <c r="AY46">
        <v>7.0000000000000007E-2</v>
      </c>
      <c r="AZ46" t="s">
        <v>228</v>
      </c>
      <c r="BA46" t="s">
        <v>228</v>
      </c>
      <c r="BB46">
        <v>2.97</v>
      </c>
      <c r="BC46">
        <v>99.4</v>
      </c>
      <c r="BD46">
        <v>0.8</v>
      </c>
      <c r="BE46">
        <v>6</v>
      </c>
      <c r="BF46" t="s">
        <v>227</v>
      </c>
      <c r="BG46">
        <v>149</v>
      </c>
      <c r="BH46">
        <v>1880</v>
      </c>
      <c r="BI46" t="s">
        <v>224</v>
      </c>
      <c r="BJ46">
        <v>584</v>
      </c>
      <c r="BK46" t="s">
        <v>225</v>
      </c>
      <c r="BL46">
        <v>169</v>
      </c>
    </row>
    <row r="47" spans="1:64">
      <c r="A47" t="s">
        <v>36</v>
      </c>
      <c r="B47">
        <v>5.44</v>
      </c>
      <c r="C47" t="s">
        <v>224</v>
      </c>
      <c r="D47">
        <v>17.7</v>
      </c>
      <c r="E47">
        <v>3.5</v>
      </c>
      <c r="F47">
        <v>33.700000000000003</v>
      </c>
      <c r="G47">
        <v>60</v>
      </c>
      <c r="H47">
        <v>0.13</v>
      </c>
      <c r="I47">
        <v>1490</v>
      </c>
      <c r="J47">
        <v>0.41</v>
      </c>
      <c r="K47">
        <v>0.25</v>
      </c>
      <c r="L47">
        <v>0.13</v>
      </c>
      <c r="M47">
        <v>5.0999999999999996</v>
      </c>
      <c r="N47">
        <v>0.32</v>
      </c>
      <c r="O47">
        <v>2.2999999999999998</v>
      </c>
      <c r="P47">
        <v>7.0000000000000007E-2</v>
      </c>
      <c r="Q47">
        <v>1.7</v>
      </c>
      <c r="R47">
        <v>0.04</v>
      </c>
      <c r="S47" t="s">
        <v>225</v>
      </c>
      <c r="T47">
        <v>11</v>
      </c>
      <c r="U47">
        <v>1.8</v>
      </c>
      <c r="V47">
        <v>6</v>
      </c>
      <c r="W47" t="s">
        <v>226</v>
      </c>
      <c r="X47">
        <v>0.4</v>
      </c>
      <c r="Y47">
        <v>2.9</v>
      </c>
      <c r="Z47">
        <v>0.54</v>
      </c>
      <c r="AA47">
        <v>1</v>
      </c>
      <c r="AB47">
        <v>42.8</v>
      </c>
      <c r="AC47">
        <v>0.6</v>
      </c>
      <c r="AD47">
        <v>0.05</v>
      </c>
      <c r="AE47">
        <v>0.2</v>
      </c>
      <c r="AF47" t="s">
        <v>227</v>
      </c>
      <c r="AG47">
        <v>0.03</v>
      </c>
      <c r="AH47">
        <v>0.06</v>
      </c>
      <c r="AI47">
        <v>608</v>
      </c>
      <c r="AJ47" t="s">
        <v>224</v>
      </c>
      <c r="AK47">
        <v>2.2999999999999998</v>
      </c>
      <c r="AL47">
        <v>0.36</v>
      </c>
      <c r="AM47">
        <v>80</v>
      </c>
      <c r="AN47">
        <v>83</v>
      </c>
      <c r="AO47">
        <v>21.6</v>
      </c>
      <c r="AP47">
        <v>3.33</v>
      </c>
      <c r="AQ47">
        <v>35.6</v>
      </c>
      <c r="AR47">
        <v>1.46</v>
      </c>
      <c r="AS47">
        <v>14.75</v>
      </c>
      <c r="AT47">
        <v>0.22</v>
      </c>
      <c r="AU47">
        <v>0.06</v>
      </c>
      <c r="AV47">
        <v>0.08</v>
      </c>
      <c r="AW47">
        <v>19.45</v>
      </c>
      <c r="AX47">
        <v>0.3</v>
      </c>
      <c r="AY47">
        <v>0.01</v>
      </c>
      <c r="AZ47" t="s">
        <v>228</v>
      </c>
      <c r="BA47" t="s">
        <v>228</v>
      </c>
      <c r="BB47">
        <v>1.28</v>
      </c>
      <c r="BC47">
        <v>98.1</v>
      </c>
      <c r="BD47">
        <v>0.6</v>
      </c>
      <c r="BE47" t="s">
        <v>226</v>
      </c>
      <c r="BF47" t="s">
        <v>227</v>
      </c>
      <c r="BG47">
        <v>155</v>
      </c>
      <c r="BH47">
        <v>2010</v>
      </c>
      <c r="BI47" t="s">
        <v>224</v>
      </c>
      <c r="BJ47">
        <v>598</v>
      </c>
      <c r="BK47" t="s">
        <v>225</v>
      </c>
      <c r="BL47">
        <v>172</v>
      </c>
    </row>
    <row r="48" spans="1:64">
      <c r="A48" t="s">
        <v>37</v>
      </c>
      <c r="B48">
        <v>5.49</v>
      </c>
      <c r="C48" t="s">
        <v>224</v>
      </c>
      <c r="D48">
        <v>17.600000000000001</v>
      </c>
      <c r="E48">
        <v>3.5</v>
      </c>
      <c r="F48">
        <v>42.8</v>
      </c>
      <c r="G48">
        <v>70</v>
      </c>
      <c r="H48">
        <v>0.08</v>
      </c>
      <c r="I48">
        <v>1390</v>
      </c>
      <c r="J48">
        <v>0.46</v>
      </c>
      <c r="K48">
        <v>0.28999999999999998</v>
      </c>
      <c r="L48">
        <v>0.16</v>
      </c>
      <c r="M48">
        <v>4.5</v>
      </c>
      <c r="N48">
        <v>0.39</v>
      </c>
      <c r="O48">
        <v>2.2999999999999998</v>
      </c>
      <c r="P48">
        <v>0.08</v>
      </c>
      <c r="Q48">
        <v>1.6</v>
      </c>
      <c r="R48">
        <v>0.05</v>
      </c>
      <c r="S48" t="s">
        <v>225</v>
      </c>
      <c r="T48">
        <v>10.3</v>
      </c>
      <c r="U48">
        <v>1.9</v>
      </c>
      <c r="V48">
        <v>20</v>
      </c>
      <c r="W48" t="s">
        <v>226</v>
      </c>
      <c r="X48">
        <v>0.41</v>
      </c>
      <c r="Y48">
        <v>1.9</v>
      </c>
      <c r="Z48">
        <v>0.41</v>
      </c>
      <c r="AA48" t="s">
        <v>224</v>
      </c>
      <c r="AB48">
        <v>42.4</v>
      </c>
      <c r="AC48">
        <v>0.5</v>
      </c>
      <c r="AD48">
        <v>0.06</v>
      </c>
      <c r="AE48">
        <v>0.22</v>
      </c>
      <c r="AF48" t="s">
        <v>227</v>
      </c>
      <c r="AG48" t="s">
        <v>228</v>
      </c>
      <c r="AH48">
        <v>7.0000000000000007E-2</v>
      </c>
      <c r="AI48">
        <v>369</v>
      </c>
      <c r="AJ48" t="s">
        <v>224</v>
      </c>
      <c r="AK48">
        <v>2.7</v>
      </c>
      <c r="AL48">
        <v>0.4</v>
      </c>
      <c r="AM48">
        <v>89</v>
      </c>
      <c r="AN48">
        <v>83</v>
      </c>
      <c r="AO48">
        <v>22.5</v>
      </c>
      <c r="AP48">
        <v>3.01</v>
      </c>
      <c r="AQ48">
        <v>35.9</v>
      </c>
      <c r="AR48">
        <v>1.44</v>
      </c>
      <c r="AS48">
        <v>15.4</v>
      </c>
      <c r="AT48">
        <v>0.21</v>
      </c>
      <c r="AU48">
        <v>0.06</v>
      </c>
      <c r="AV48">
        <v>0.08</v>
      </c>
      <c r="AW48">
        <v>19.25</v>
      </c>
      <c r="AX48">
        <v>0.3</v>
      </c>
      <c r="AY48">
        <v>0.02</v>
      </c>
      <c r="AZ48">
        <v>0.01</v>
      </c>
      <c r="BA48" t="s">
        <v>228</v>
      </c>
      <c r="BB48">
        <v>2.19</v>
      </c>
      <c r="BC48">
        <v>100.5</v>
      </c>
      <c r="BD48" t="s">
        <v>227</v>
      </c>
      <c r="BE48" t="s">
        <v>226</v>
      </c>
      <c r="BF48" t="s">
        <v>227</v>
      </c>
      <c r="BG48">
        <v>210</v>
      </c>
      <c r="BH48">
        <v>1995</v>
      </c>
      <c r="BI48" t="s">
        <v>224</v>
      </c>
      <c r="BJ48">
        <v>639</v>
      </c>
      <c r="BK48" t="s">
        <v>225</v>
      </c>
      <c r="BL48">
        <v>182</v>
      </c>
    </row>
    <row r="49" spans="1:64">
      <c r="A49" t="s">
        <v>38</v>
      </c>
      <c r="B49">
        <v>5.0599999999999996</v>
      </c>
      <c r="C49">
        <v>1</v>
      </c>
      <c r="D49">
        <v>25.2</v>
      </c>
      <c r="E49">
        <v>5.7</v>
      </c>
      <c r="F49">
        <v>44.5</v>
      </c>
      <c r="G49">
        <v>80</v>
      </c>
      <c r="H49">
        <v>0.23</v>
      </c>
      <c r="I49">
        <v>1690</v>
      </c>
      <c r="J49">
        <v>0.66</v>
      </c>
      <c r="K49">
        <v>0.36</v>
      </c>
      <c r="L49">
        <v>0.11</v>
      </c>
      <c r="M49">
        <v>5.4</v>
      </c>
      <c r="N49">
        <v>0.55000000000000004</v>
      </c>
      <c r="O49">
        <v>2.6</v>
      </c>
      <c r="P49">
        <v>0.04</v>
      </c>
      <c r="Q49">
        <v>2.6</v>
      </c>
      <c r="R49" t="s">
        <v>228</v>
      </c>
      <c r="S49" t="s">
        <v>225</v>
      </c>
      <c r="T49">
        <v>11.7</v>
      </c>
      <c r="U49">
        <v>3.3</v>
      </c>
      <c r="V49">
        <v>54</v>
      </c>
      <c r="W49" t="s">
        <v>226</v>
      </c>
      <c r="X49">
        <v>0.6</v>
      </c>
      <c r="Y49">
        <v>3</v>
      </c>
      <c r="Z49">
        <v>0.68</v>
      </c>
      <c r="AA49">
        <v>1</v>
      </c>
      <c r="AB49">
        <v>62.9</v>
      </c>
      <c r="AC49">
        <v>0.6</v>
      </c>
      <c r="AD49">
        <v>0.01</v>
      </c>
      <c r="AE49">
        <v>0.39</v>
      </c>
      <c r="AF49" t="s">
        <v>227</v>
      </c>
      <c r="AG49" t="s">
        <v>228</v>
      </c>
      <c r="AH49">
        <v>7.0000000000000007E-2</v>
      </c>
      <c r="AI49">
        <v>394</v>
      </c>
      <c r="AJ49" t="s">
        <v>224</v>
      </c>
      <c r="AK49">
        <v>4.4000000000000004</v>
      </c>
      <c r="AL49">
        <v>0.45</v>
      </c>
      <c r="AM49">
        <v>96</v>
      </c>
      <c r="AN49">
        <v>97</v>
      </c>
      <c r="AO49">
        <v>24.1</v>
      </c>
      <c r="AP49">
        <v>4.54</v>
      </c>
      <c r="AQ49">
        <v>32.700000000000003</v>
      </c>
      <c r="AR49">
        <v>2.46</v>
      </c>
      <c r="AS49">
        <v>14.15</v>
      </c>
      <c r="AT49">
        <v>0.37</v>
      </c>
      <c r="AU49">
        <v>7.0000000000000007E-2</v>
      </c>
      <c r="AV49">
        <v>0.08</v>
      </c>
      <c r="AW49">
        <v>18.05</v>
      </c>
      <c r="AX49">
        <v>0.28000000000000003</v>
      </c>
      <c r="AY49">
        <v>0.06</v>
      </c>
      <c r="AZ49" t="s">
        <v>228</v>
      </c>
      <c r="BA49" t="s">
        <v>228</v>
      </c>
      <c r="BB49">
        <v>2.99</v>
      </c>
      <c r="BC49">
        <v>99.9</v>
      </c>
      <c r="BD49">
        <v>0.7</v>
      </c>
      <c r="BE49">
        <v>8</v>
      </c>
      <c r="BF49" t="s">
        <v>227</v>
      </c>
      <c r="BG49">
        <v>141</v>
      </c>
      <c r="BH49">
        <v>2130</v>
      </c>
      <c r="BI49" t="s">
        <v>224</v>
      </c>
      <c r="BJ49">
        <v>589</v>
      </c>
      <c r="BK49" t="s">
        <v>225</v>
      </c>
      <c r="BL49">
        <v>180</v>
      </c>
    </row>
    <row r="50" spans="1:64">
      <c r="A50" t="s">
        <v>39</v>
      </c>
      <c r="B50">
        <v>4.62</v>
      </c>
      <c r="C50" t="s">
        <v>224</v>
      </c>
      <c r="D50">
        <v>26.4</v>
      </c>
      <c r="E50">
        <v>4.3</v>
      </c>
      <c r="F50">
        <v>42.7</v>
      </c>
      <c r="G50">
        <v>80</v>
      </c>
      <c r="H50">
        <v>0.24</v>
      </c>
      <c r="I50">
        <v>1355</v>
      </c>
      <c r="J50">
        <v>0.52</v>
      </c>
      <c r="K50">
        <v>0.25</v>
      </c>
      <c r="L50">
        <v>0.1</v>
      </c>
      <c r="M50">
        <v>5.0999999999999996</v>
      </c>
      <c r="N50">
        <v>0.33</v>
      </c>
      <c r="O50">
        <v>2.2999999999999998</v>
      </c>
      <c r="P50" t="s">
        <v>228</v>
      </c>
      <c r="Q50">
        <v>1.8</v>
      </c>
      <c r="R50" t="s">
        <v>228</v>
      </c>
      <c r="S50" t="s">
        <v>225</v>
      </c>
      <c r="T50">
        <v>11.3</v>
      </c>
      <c r="U50">
        <v>2.2000000000000002</v>
      </c>
      <c r="V50">
        <v>47</v>
      </c>
      <c r="W50" t="s">
        <v>226</v>
      </c>
      <c r="X50">
        <v>0.44</v>
      </c>
      <c r="Y50">
        <v>2.1</v>
      </c>
      <c r="Z50">
        <v>0.44</v>
      </c>
      <c r="AA50">
        <v>1</v>
      </c>
      <c r="AB50">
        <v>68.400000000000006</v>
      </c>
      <c r="AC50">
        <v>0.6</v>
      </c>
      <c r="AD50" t="s">
        <v>228</v>
      </c>
      <c r="AE50">
        <v>0.22</v>
      </c>
      <c r="AF50" t="s">
        <v>227</v>
      </c>
      <c r="AG50" t="s">
        <v>228</v>
      </c>
      <c r="AH50" t="s">
        <v>229</v>
      </c>
      <c r="AI50">
        <v>402</v>
      </c>
      <c r="AJ50" t="s">
        <v>224</v>
      </c>
      <c r="AK50">
        <v>3.4</v>
      </c>
      <c r="AL50">
        <v>0.42</v>
      </c>
      <c r="AM50">
        <v>94</v>
      </c>
      <c r="AN50">
        <v>90</v>
      </c>
      <c r="AO50">
        <v>23.7</v>
      </c>
      <c r="AP50">
        <v>4.45</v>
      </c>
      <c r="AQ50">
        <v>32.6</v>
      </c>
      <c r="AR50">
        <v>2.33</v>
      </c>
      <c r="AS50">
        <v>13.9</v>
      </c>
      <c r="AT50">
        <v>0.35</v>
      </c>
      <c r="AU50">
        <v>0.08</v>
      </c>
      <c r="AV50">
        <v>7.0000000000000007E-2</v>
      </c>
      <c r="AW50">
        <v>17.75</v>
      </c>
      <c r="AX50">
        <v>0.3</v>
      </c>
      <c r="AY50" t="s">
        <v>228</v>
      </c>
      <c r="AZ50" t="s">
        <v>228</v>
      </c>
      <c r="BA50" t="s">
        <v>228</v>
      </c>
      <c r="BB50">
        <v>2.86</v>
      </c>
      <c r="BC50">
        <v>98.4</v>
      </c>
      <c r="BD50">
        <v>0.8</v>
      </c>
      <c r="BE50" t="s">
        <v>226</v>
      </c>
      <c r="BF50" t="s">
        <v>227</v>
      </c>
      <c r="BG50">
        <v>144</v>
      </c>
      <c r="BH50">
        <v>1755</v>
      </c>
      <c r="BI50" t="s">
        <v>224</v>
      </c>
      <c r="BJ50">
        <v>585</v>
      </c>
      <c r="BK50" t="s">
        <v>225</v>
      </c>
      <c r="BL50">
        <v>171</v>
      </c>
    </row>
    <row r="51" spans="1:64">
      <c r="A51" t="s">
        <v>40</v>
      </c>
      <c r="B51">
        <v>2.85</v>
      </c>
      <c r="C51" t="s">
        <v>224</v>
      </c>
      <c r="D51">
        <v>26.9</v>
      </c>
      <c r="E51">
        <v>4.8</v>
      </c>
      <c r="F51">
        <v>53.1</v>
      </c>
      <c r="G51">
        <v>130</v>
      </c>
      <c r="H51">
        <v>0.26</v>
      </c>
      <c r="I51">
        <v>1460</v>
      </c>
      <c r="J51">
        <v>0.72</v>
      </c>
      <c r="K51">
        <v>0.45</v>
      </c>
      <c r="L51">
        <v>0.2</v>
      </c>
      <c r="M51">
        <v>5.6</v>
      </c>
      <c r="N51">
        <v>0.56000000000000005</v>
      </c>
      <c r="O51">
        <v>2.5</v>
      </c>
      <c r="P51">
        <v>0.06</v>
      </c>
      <c r="Q51">
        <v>2.2000000000000002</v>
      </c>
      <c r="R51">
        <v>0.01</v>
      </c>
      <c r="S51" t="s">
        <v>225</v>
      </c>
      <c r="T51">
        <v>11.2</v>
      </c>
      <c r="U51">
        <v>2.6</v>
      </c>
      <c r="V51">
        <v>54</v>
      </c>
      <c r="W51" t="s">
        <v>226</v>
      </c>
      <c r="X51">
        <v>0.49</v>
      </c>
      <c r="Y51">
        <v>2.2999999999999998</v>
      </c>
      <c r="Z51">
        <v>0.56000000000000005</v>
      </c>
      <c r="AA51">
        <v>1</v>
      </c>
      <c r="AB51">
        <v>67.7</v>
      </c>
      <c r="AC51">
        <v>0.6</v>
      </c>
      <c r="AD51">
        <v>0.02</v>
      </c>
      <c r="AE51">
        <v>0.24</v>
      </c>
      <c r="AF51" t="s">
        <v>227</v>
      </c>
      <c r="AG51" t="s">
        <v>228</v>
      </c>
      <c r="AH51" t="s">
        <v>229</v>
      </c>
      <c r="AI51">
        <v>429</v>
      </c>
      <c r="AJ51" t="s">
        <v>224</v>
      </c>
      <c r="AK51">
        <v>4.5</v>
      </c>
      <c r="AL51">
        <v>0.51</v>
      </c>
      <c r="AM51">
        <v>122</v>
      </c>
      <c r="AN51">
        <v>97</v>
      </c>
      <c r="AO51">
        <v>25.5</v>
      </c>
      <c r="AP51">
        <v>3.7</v>
      </c>
      <c r="AQ51">
        <v>33.700000000000003</v>
      </c>
      <c r="AR51">
        <v>2.42</v>
      </c>
      <c r="AS51">
        <v>15.55</v>
      </c>
      <c r="AT51">
        <v>0.34</v>
      </c>
      <c r="AU51">
        <v>0.08</v>
      </c>
      <c r="AV51">
        <v>0.08</v>
      </c>
      <c r="AW51">
        <v>15.65</v>
      </c>
      <c r="AX51">
        <v>0.31</v>
      </c>
      <c r="AY51">
        <v>0.06</v>
      </c>
      <c r="AZ51">
        <v>0.01</v>
      </c>
      <c r="BA51" t="s">
        <v>228</v>
      </c>
      <c r="BB51">
        <v>1.4</v>
      </c>
      <c r="BC51">
        <v>98.8</v>
      </c>
      <c r="BD51" t="s">
        <v>227</v>
      </c>
      <c r="BE51">
        <v>7</v>
      </c>
      <c r="BF51" t="s">
        <v>227</v>
      </c>
      <c r="BG51">
        <v>157</v>
      </c>
      <c r="BH51">
        <v>1805</v>
      </c>
      <c r="BI51" t="s">
        <v>224</v>
      </c>
      <c r="BJ51">
        <v>613</v>
      </c>
      <c r="BK51" t="s">
        <v>225</v>
      </c>
      <c r="BL51">
        <v>195</v>
      </c>
    </row>
    <row r="52" spans="1:64">
      <c r="A52" t="s">
        <v>41</v>
      </c>
      <c r="B52">
        <v>5.72</v>
      </c>
      <c r="C52" t="s">
        <v>224</v>
      </c>
      <c r="D52">
        <v>76</v>
      </c>
      <c r="E52">
        <v>13.2</v>
      </c>
      <c r="F52">
        <v>95.7</v>
      </c>
      <c r="G52">
        <v>380</v>
      </c>
      <c r="H52">
        <v>0.38</v>
      </c>
      <c r="I52">
        <v>892</v>
      </c>
      <c r="J52">
        <v>1.51</v>
      </c>
      <c r="K52">
        <v>0.83</v>
      </c>
      <c r="L52">
        <v>0.93</v>
      </c>
      <c r="M52">
        <v>17.600000000000001</v>
      </c>
      <c r="N52">
        <v>1.78</v>
      </c>
      <c r="O52">
        <v>1.5</v>
      </c>
      <c r="P52">
        <v>0.28000000000000003</v>
      </c>
      <c r="Q52">
        <v>5.9</v>
      </c>
      <c r="R52">
        <v>0.09</v>
      </c>
      <c r="S52" t="s">
        <v>225</v>
      </c>
      <c r="T52">
        <v>7.7</v>
      </c>
      <c r="U52">
        <v>7.1</v>
      </c>
      <c r="V52">
        <v>364</v>
      </c>
      <c r="W52" t="s">
        <v>226</v>
      </c>
      <c r="X52">
        <v>1.63</v>
      </c>
      <c r="Y52">
        <v>5.8</v>
      </c>
      <c r="Z52">
        <v>1.59</v>
      </c>
      <c r="AA52">
        <v>1</v>
      </c>
      <c r="AB52">
        <v>251</v>
      </c>
      <c r="AC52">
        <v>0.6</v>
      </c>
      <c r="AD52">
        <v>0.24</v>
      </c>
      <c r="AE52">
        <v>3.75</v>
      </c>
      <c r="AF52" t="s">
        <v>227</v>
      </c>
      <c r="AG52">
        <v>0.1</v>
      </c>
      <c r="AH52">
        <v>0.28999999999999998</v>
      </c>
      <c r="AI52">
        <v>492</v>
      </c>
      <c r="AJ52" t="s">
        <v>224</v>
      </c>
      <c r="AK52">
        <v>8.1</v>
      </c>
      <c r="AL52">
        <v>0.71</v>
      </c>
      <c r="AM52">
        <v>162</v>
      </c>
      <c r="AN52">
        <v>56</v>
      </c>
      <c r="AO52">
        <v>37.1</v>
      </c>
      <c r="AP52">
        <v>14.7</v>
      </c>
      <c r="AQ52">
        <v>18.05</v>
      </c>
      <c r="AR52">
        <v>7.19</v>
      </c>
      <c r="AS52">
        <v>11.35</v>
      </c>
      <c r="AT52">
        <v>1.34</v>
      </c>
      <c r="AU52">
        <v>0.26</v>
      </c>
      <c r="AV52">
        <v>0.06</v>
      </c>
      <c r="AW52">
        <v>5.18</v>
      </c>
      <c r="AX52">
        <v>0.17</v>
      </c>
      <c r="AY52">
        <v>0.13</v>
      </c>
      <c r="AZ52">
        <v>0.02</v>
      </c>
      <c r="BA52">
        <v>0.01</v>
      </c>
      <c r="BB52">
        <v>3.12</v>
      </c>
      <c r="BC52">
        <v>98.7</v>
      </c>
      <c r="BD52">
        <v>0.7</v>
      </c>
      <c r="BE52">
        <v>5</v>
      </c>
      <c r="BF52" t="s">
        <v>227</v>
      </c>
      <c r="BG52">
        <v>84</v>
      </c>
      <c r="BH52">
        <v>929</v>
      </c>
      <c r="BI52" t="s">
        <v>224</v>
      </c>
      <c r="BJ52">
        <v>327</v>
      </c>
      <c r="BK52" t="s">
        <v>225</v>
      </c>
      <c r="BL52">
        <v>117</v>
      </c>
    </row>
    <row r="53" spans="1:64">
      <c r="A53" t="s">
        <v>42</v>
      </c>
      <c r="B53">
        <v>5.95</v>
      </c>
      <c r="C53" t="s">
        <v>224</v>
      </c>
      <c r="D53">
        <v>85.7</v>
      </c>
      <c r="E53">
        <v>9.6</v>
      </c>
      <c r="F53">
        <v>40.9</v>
      </c>
      <c r="G53">
        <v>190</v>
      </c>
      <c r="H53">
        <v>0.37</v>
      </c>
      <c r="I53">
        <v>206</v>
      </c>
      <c r="J53">
        <v>1.02</v>
      </c>
      <c r="K53">
        <v>0.55000000000000004</v>
      </c>
      <c r="L53">
        <v>0.94</v>
      </c>
      <c r="M53">
        <v>22.9</v>
      </c>
      <c r="N53">
        <v>1.21</v>
      </c>
      <c r="O53">
        <v>0.8</v>
      </c>
      <c r="P53">
        <v>0.18</v>
      </c>
      <c r="Q53">
        <v>4.5</v>
      </c>
      <c r="R53">
        <v>0.05</v>
      </c>
      <c r="S53" t="s">
        <v>225</v>
      </c>
      <c r="T53">
        <v>2.2000000000000002</v>
      </c>
      <c r="U53">
        <v>5</v>
      </c>
      <c r="V53">
        <v>166</v>
      </c>
      <c r="W53" t="s">
        <v>226</v>
      </c>
      <c r="X53">
        <v>1.2</v>
      </c>
      <c r="Y53">
        <v>5.3</v>
      </c>
      <c r="Z53">
        <v>1.1000000000000001</v>
      </c>
      <c r="AA53" t="s">
        <v>224</v>
      </c>
      <c r="AB53">
        <v>377</v>
      </c>
      <c r="AC53">
        <v>0.1</v>
      </c>
      <c r="AD53">
        <v>0.15</v>
      </c>
      <c r="AE53">
        <v>0.52</v>
      </c>
      <c r="AF53" t="s">
        <v>227</v>
      </c>
      <c r="AG53">
        <v>0.06</v>
      </c>
      <c r="AH53">
        <v>0.13</v>
      </c>
      <c r="AI53">
        <v>146</v>
      </c>
      <c r="AJ53" t="s">
        <v>224</v>
      </c>
      <c r="AK53">
        <v>5.5</v>
      </c>
      <c r="AL53">
        <v>0.43</v>
      </c>
      <c r="AM53">
        <v>64</v>
      </c>
      <c r="AN53">
        <v>31</v>
      </c>
      <c r="AO53">
        <v>46.3</v>
      </c>
      <c r="AP53">
        <v>24.1</v>
      </c>
      <c r="AQ53">
        <v>7.98</v>
      </c>
      <c r="AR53">
        <v>11.95</v>
      </c>
      <c r="AS53">
        <v>5.22</v>
      </c>
      <c r="AT53">
        <v>2.23</v>
      </c>
      <c r="AU53">
        <v>0.28999999999999998</v>
      </c>
      <c r="AV53">
        <v>0.03</v>
      </c>
      <c r="AW53">
        <v>1.03</v>
      </c>
      <c r="AX53">
        <v>0.08</v>
      </c>
      <c r="AY53">
        <v>0.06</v>
      </c>
      <c r="AZ53">
        <v>0.04</v>
      </c>
      <c r="BA53">
        <v>0.01</v>
      </c>
      <c r="BB53">
        <v>1.8</v>
      </c>
      <c r="BC53">
        <v>101</v>
      </c>
      <c r="BD53">
        <v>0.5</v>
      </c>
      <c r="BE53" t="s">
        <v>226</v>
      </c>
      <c r="BF53" t="s">
        <v>227</v>
      </c>
      <c r="BG53">
        <v>38</v>
      </c>
      <c r="BH53">
        <v>205</v>
      </c>
      <c r="BI53" t="s">
        <v>224</v>
      </c>
      <c r="BJ53">
        <v>144</v>
      </c>
      <c r="BK53">
        <v>2</v>
      </c>
      <c r="BL53">
        <v>53</v>
      </c>
    </row>
    <row r="54" spans="1:64">
      <c r="A54" t="s">
        <v>43</v>
      </c>
      <c r="B54">
        <v>6.28</v>
      </c>
      <c r="C54" t="s">
        <v>224</v>
      </c>
      <c r="D54">
        <v>80.599999999999994</v>
      </c>
      <c r="E54">
        <v>7</v>
      </c>
      <c r="F54">
        <v>36.799999999999997</v>
      </c>
      <c r="G54">
        <v>180</v>
      </c>
      <c r="H54">
        <v>0.3</v>
      </c>
      <c r="I54">
        <v>135</v>
      </c>
      <c r="J54">
        <v>0.74</v>
      </c>
      <c r="K54">
        <v>0.42</v>
      </c>
      <c r="L54">
        <v>0.88</v>
      </c>
      <c r="M54">
        <v>21.1</v>
      </c>
      <c r="N54">
        <v>0.87</v>
      </c>
      <c r="O54">
        <v>0.6</v>
      </c>
      <c r="P54">
        <v>0.13</v>
      </c>
      <c r="Q54">
        <v>3.4</v>
      </c>
      <c r="R54">
        <v>0.03</v>
      </c>
      <c r="S54" t="s">
        <v>225</v>
      </c>
      <c r="T54">
        <v>2.1</v>
      </c>
      <c r="U54">
        <v>3.5</v>
      </c>
      <c r="V54">
        <v>175</v>
      </c>
      <c r="W54" t="s">
        <v>226</v>
      </c>
      <c r="X54">
        <v>0.83</v>
      </c>
      <c r="Y54">
        <v>3.3</v>
      </c>
      <c r="Z54">
        <v>0.68</v>
      </c>
      <c r="AA54" t="s">
        <v>224</v>
      </c>
      <c r="AB54">
        <v>340</v>
      </c>
      <c r="AC54">
        <v>0.1</v>
      </c>
      <c r="AD54">
        <v>0.11</v>
      </c>
      <c r="AE54">
        <v>0.28000000000000003</v>
      </c>
      <c r="AF54" t="s">
        <v>227</v>
      </c>
      <c r="AG54">
        <v>0.04</v>
      </c>
      <c r="AH54">
        <v>7.0000000000000007E-2</v>
      </c>
      <c r="AI54">
        <v>99</v>
      </c>
      <c r="AJ54" t="s">
        <v>224</v>
      </c>
      <c r="AK54">
        <v>4.0999999999999996</v>
      </c>
      <c r="AL54">
        <v>0.33</v>
      </c>
      <c r="AM54">
        <v>57</v>
      </c>
      <c r="AN54">
        <v>21</v>
      </c>
      <c r="AO54">
        <v>46.9</v>
      </c>
      <c r="AP54">
        <v>23.4</v>
      </c>
      <c r="AQ54">
        <v>7.21</v>
      </c>
      <c r="AR54">
        <v>11.3</v>
      </c>
      <c r="AS54">
        <v>5.38</v>
      </c>
      <c r="AT54">
        <v>2.4700000000000002</v>
      </c>
      <c r="AU54">
        <v>0.25</v>
      </c>
      <c r="AV54">
        <v>0.03</v>
      </c>
      <c r="AW54">
        <v>1.03</v>
      </c>
      <c r="AX54">
        <v>0.08</v>
      </c>
      <c r="AY54">
        <v>0.08</v>
      </c>
      <c r="AZ54">
        <v>0.03</v>
      </c>
      <c r="BA54">
        <v>0.01</v>
      </c>
      <c r="BB54">
        <v>1.69</v>
      </c>
      <c r="BC54">
        <v>99.9</v>
      </c>
      <c r="BD54" t="s">
        <v>227</v>
      </c>
      <c r="BE54" t="s">
        <v>226</v>
      </c>
      <c r="BF54" t="s">
        <v>227</v>
      </c>
      <c r="BG54">
        <v>34</v>
      </c>
      <c r="BH54">
        <v>137</v>
      </c>
      <c r="BI54" t="s">
        <v>224</v>
      </c>
      <c r="BJ54">
        <v>155</v>
      </c>
      <c r="BK54">
        <v>5</v>
      </c>
      <c r="BL54">
        <v>47</v>
      </c>
    </row>
    <row r="55" spans="1:64">
      <c r="A55" t="s">
        <v>44</v>
      </c>
      <c r="B55">
        <v>4.59</v>
      </c>
      <c r="C55" t="s">
        <v>224</v>
      </c>
      <c r="D55">
        <v>83.1</v>
      </c>
      <c r="E55">
        <v>5.6</v>
      </c>
      <c r="F55">
        <v>33.4</v>
      </c>
      <c r="G55">
        <v>210</v>
      </c>
      <c r="H55">
        <v>0.31</v>
      </c>
      <c r="I55">
        <v>127</v>
      </c>
      <c r="J55">
        <v>0.69</v>
      </c>
      <c r="K55">
        <v>0.36</v>
      </c>
      <c r="L55">
        <v>0.9</v>
      </c>
      <c r="M55">
        <v>20.6</v>
      </c>
      <c r="N55">
        <v>0.75</v>
      </c>
      <c r="O55">
        <v>0.4</v>
      </c>
      <c r="P55">
        <v>0.11</v>
      </c>
      <c r="Q55">
        <v>2.9</v>
      </c>
      <c r="R55">
        <v>0.03</v>
      </c>
      <c r="S55" t="s">
        <v>225</v>
      </c>
      <c r="T55">
        <v>1.6</v>
      </c>
      <c r="U55">
        <v>3.2</v>
      </c>
      <c r="V55">
        <v>170</v>
      </c>
      <c r="W55" t="s">
        <v>226</v>
      </c>
      <c r="X55">
        <v>0.68</v>
      </c>
      <c r="Y55">
        <v>2.5</v>
      </c>
      <c r="Z55">
        <v>0.64</v>
      </c>
      <c r="AA55" t="s">
        <v>224</v>
      </c>
      <c r="AB55">
        <v>319</v>
      </c>
      <c r="AC55">
        <v>0.1</v>
      </c>
      <c r="AD55">
        <v>0.1</v>
      </c>
      <c r="AE55">
        <v>0.14000000000000001</v>
      </c>
      <c r="AF55" t="s">
        <v>227</v>
      </c>
      <c r="AG55">
        <v>0.02</v>
      </c>
      <c r="AH55" t="s">
        <v>229</v>
      </c>
      <c r="AI55">
        <v>99</v>
      </c>
      <c r="AJ55" t="s">
        <v>224</v>
      </c>
      <c r="AK55">
        <v>3.6</v>
      </c>
      <c r="AL55">
        <v>0.3</v>
      </c>
      <c r="AM55">
        <v>55</v>
      </c>
      <c r="AN55">
        <v>14</v>
      </c>
      <c r="AO55">
        <v>46.1</v>
      </c>
      <c r="AP55">
        <v>22.5</v>
      </c>
      <c r="AQ55">
        <v>6.9</v>
      </c>
      <c r="AR55">
        <v>10.5</v>
      </c>
      <c r="AS55">
        <v>5.77</v>
      </c>
      <c r="AT55">
        <v>2.5499999999999998</v>
      </c>
      <c r="AU55">
        <v>0.24</v>
      </c>
      <c r="AV55">
        <v>0.03</v>
      </c>
      <c r="AW55">
        <v>0.97</v>
      </c>
      <c r="AX55">
        <v>0.08</v>
      </c>
      <c r="AY55">
        <v>0.03</v>
      </c>
      <c r="AZ55">
        <v>0.03</v>
      </c>
      <c r="BA55">
        <v>0.01</v>
      </c>
      <c r="BB55">
        <v>2.4900000000000002</v>
      </c>
      <c r="BC55">
        <v>98.2</v>
      </c>
      <c r="BD55">
        <v>0.5</v>
      </c>
      <c r="BE55" t="s">
        <v>226</v>
      </c>
      <c r="BF55" t="s">
        <v>227</v>
      </c>
      <c r="BG55">
        <v>32</v>
      </c>
      <c r="BH55">
        <v>136</v>
      </c>
      <c r="BI55" t="s">
        <v>224</v>
      </c>
      <c r="BJ55">
        <v>158</v>
      </c>
      <c r="BK55">
        <v>4</v>
      </c>
      <c r="BL55">
        <v>49</v>
      </c>
    </row>
    <row r="56" spans="1:64">
      <c r="A56" t="s">
        <v>45</v>
      </c>
      <c r="B56">
        <v>5.35</v>
      </c>
      <c r="C56" t="s">
        <v>224</v>
      </c>
      <c r="D56">
        <v>97.1</v>
      </c>
      <c r="E56">
        <v>7</v>
      </c>
      <c r="F56">
        <v>31.6</v>
      </c>
      <c r="G56">
        <v>200</v>
      </c>
      <c r="H56">
        <v>0.28000000000000003</v>
      </c>
      <c r="I56">
        <v>100</v>
      </c>
      <c r="J56">
        <v>0.92</v>
      </c>
      <c r="K56">
        <v>0.55000000000000004</v>
      </c>
      <c r="L56">
        <v>0.99</v>
      </c>
      <c r="M56">
        <v>21.2</v>
      </c>
      <c r="N56">
        <v>1.04</v>
      </c>
      <c r="O56">
        <v>0.5</v>
      </c>
      <c r="P56">
        <v>0.18</v>
      </c>
      <c r="Q56">
        <v>3.8</v>
      </c>
      <c r="R56">
        <v>7.0000000000000007E-2</v>
      </c>
      <c r="S56" t="s">
        <v>225</v>
      </c>
      <c r="T56">
        <v>2.2999999999999998</v>
      </c>
      <c r="U56">
        <v>4</v>
      </c>
      <c r="V56">
        <v>147</v>
      </c>
      <c r="W56" t="s">
        <v>226</v>
      </c>
      <c r="X56">
        <v>0.94</v>
      </c>
      <c r="Y56">
        <v>2.8</v>
      </c>
      <c r="Z56">
        <v>0.96</v>
      </c>
      <c r="AA56">
        <v>1</v>
      </c>
      <c r="AB56">
        <v>304</v>
      </c>
      <c r="AC56">
        <v>0.2</v>
      </c>
      <c r="AD56">
        <v>0.15</v>
      </c>
      <c r="AE56">
        <v>0.11</v>
      </c>
      <c r="AF56" t="s">
        <v>227</v>
      </c>
      <c r="AG56">
        <v>0.06</v>
      </c>
      <c r="AH56" t="s">
        <v>229</v>
      </c>
      <c r="AI56">
        <v>90</v>
      </c>
      <c r="AJ56">
        <v>1</v>
      </c>
      <c r="AK56">
        <v>4.7</v>
      </c>
      <c r="AL56">
        <v>0.5</v>
      </c>
      <c r="AM56">
        <v>56</v>
      </c>
      <c r="AN56">
        <v>20</v>
      </c>
      <c r="AO56">
        <v>46.3</v>
      </c>
      <c r="AP56">
        <v>23.1</v>
      </c>
      <c r="AQ56">
        <v>6.98</v>
      </c>
      <c r="AR56">
        <v>11.25</v>
      </c>
      <c r="AS56">
        <v>4.92</v>
      </c>
      <c r="AT56">
        <v>2.64</v>
      </c>
      <c r="AU56">
        <v>0.28999999999999998</v>
      </c>
      <c r="AV56">
        <v>0.03</v>
      </c>
      <c r="AW56">
        <v>0.93</v>
      </c>
      <c r="AX56">
        <v>0.12</v>
      </c>
      <c r="AY56">
        <v>7.0000000000000007E-2</v>
      </c>
      <c r="AZ56">
        <v>0.03</v>
      </c>
      <c r="BA56">
        <v>0.01</v>
      </c>
      <c r="BB56">
        <v>1.1000000000000001</v>
      </c>
      <c r="BC56">
        <v>97.8</v>
      </c>
      <c r="BD56">
        <v>0.5</v>
      </c>
      <c r="BE56" t="s">
        <v>226</v>
      </c>
      <c r="BF56" t="s">
        <v>227</v>
      </c>
      <c r="BG56">
        <v>31</v>
      </c>
      <c r="BH56">
        <v>107</v>
      </c>
      <c r="BI56" t="s">
        <v>224</v>
      </c>
      <c r="BJ56">
        <v>147</v>
      </c>
      <c r="BK56">
        <v>2</v>
      </c>
      <c r="BL56">
        <v>51</v>
      </c>
    </row>
    <row r="57" spans="1:64">
      <c r="A57" t="s">
        <v>46</v>
      </c>
      <c r="B57">
        <v>3.9</v>
      </c>
      <c r="C57" t="s">
        <v>224</v>
      </c>
      <c r="D57">
        <v>91.3</v>
      </c>
      <c r="E57">
        <v>6.2</v>
      </c>
      <c r="F57">
        <v>34.1</v>
      </c>
      <c r="G57">
        <v>230</v>
      </c>
      <c r="H57">
        <v>0.24</v>
      </c>
      <c r="I57">
        <v>166</v>
      </c>
      <c r="J57">
        <v>0.86</v>
      </c>
      <c r="K57">
        <v>0.48</v>
      </c>
      <c r="L57">
        <v>0.99</v>
      </c>
      <c r="M57">
        <v>21.7</v>
      </c>
      <c r="N57">
        <v>0.94</v>
      </c>
      <c r="O57">
        <v>0.5</v>
      </c>
      <c r="P57">
        <v>0.15</v>
      </c>
      <c r="Q57">
        <v>3.3</v>
      </c>
      <c r="R57">
        <v>0.06</v>
      </c>
      <c r="S57" t="s">
        <v>225</v>
      </c>
      <c r="T57">
        <v>3.2</v>
      </c>
      <c r="U57">
        <v>3.5</v>
      </c>
      <c r="V57">
        <v>151</v>
      </c>
      <c r="W57" t="s">
        <v>226</v>
      </c>
      <c r="X57">
        <v>0.82</v>
      </c>
      <c r="Y57">
        <v>2.7</v>
      </c>
      <c r="Z57">
        <v>0.88</v>
      </c>
      <c r="AA57" t="s">
        <v>224</v>
      </c>
      <c r="AB57">
        <v>323</v>
      </c>
      <c r="AC57">
        <v>0.2</v>
      </c>
      <c r="AD57">
        <v>0.13</v>
      </c>
      <c r="AE57">
        <v>0.05</v>
      </c>
      <c r="AF57" t="s">
        <v>227</v>
      </c>
      <c r="AG57">
        <v>0.05</v>
      </c>
      <c r="AH57" t="s">
        <v>229</v>
      </c>
      <c r="AI57">
        <v>122</v>
      </c>
      <c r="AJ57">
        <v>1</v>
      </c>
      <c r="AK57">
        <v>4</v>
      </c>
      <c r="AL57">
        <v>0.44</v>
      </c>
      <c r="AM57">
        <v>59</v>
      </c>
      <c r="AN57">
        <v>19</v>
      </c>
      <c r="AO57">
        <v>44.9</v>
      </c>
      <c r="AP57">
        <v>23.1</v>
      </c>
      <c r="AQ57">
        <v>7.36</v>
      </c>
      <c r="AR57">
        <v>11.25</v>
      </c>
      <c r="AS57">
        <v>5.09</v>
      </c>
      <c r="AT57">
        <v>2.52</v>
      </c>
      <c r="AU57">
        <v>0.26</v>
      </c>
      <c r="AV57">
        <v>0.03</v>
      </c>
      <c r="AW57">
        <v>1.66</v>
      </c>
      <c r="AX57">
        <v>0.1</v>
      </c>
      <c r="AY57" t="s">
        <v>228</v>
      </c>
      <c r="AZ57">
        <v>0.04</v>
      </c>
      <c r="BA57">
        <v>0.01</v>
      </c>
      <c r="BB57">
        <v>2.1</v>
      </c>
      <c r="BC57">
        <v>98.4</v>
      </c>
      <c r="BD57" t="s">
        <v>227</v>
      </c>
      <c r="BE57" t="s">
        <v>226</v>
      </c>
      <c r="BF57" t="s">
        <v>227</v>
      </c>
      <c r="BG57">
        <v>30</v>
      </c>
      <c r="BH57">
        <v>166</v>
      </c>
      <c r="BI57" t="s">
        <v>224</v>
      </c>
      <c r="BJ57">
        <v>141</v>
      </c>
      <c r="BK57" t="s">
        <v>225</v>
      </c>
      <c r="BL57">
        <v>48</v>
      </c>
    </row>
    <row r="58" spans="1:64">
      <c r="A58" t="s">
        <v>47</v>
      </c>
      <c r="B58">
        <v>6.64</v>
      </c>
      <c r="C58" t="s">
        <v>224</v>
      </c>
      <c r="D58">
        <v>22.2</v>
      </c>
      <c r="E58">
        <v>4.4000000000000004</v>
      </c>
      <c r="F58">
        <v>39.5</v>
      </c>
      <c r="G58">
        <v>100</v>
      </c>
      <c r="H58">
        <v>0.1</v>
      </c>
      <c r="I58">
        <v>1270</v>
      </c>
      <c r="J58">
        <v>0.88</v>
      </c>
      <c r="K58">
        <v>0.51</v>
      </c>
      <c r="L58">
        <v>0.28999999999999998</v>
      </c>
      <c r="M58">
        <v>5.2</v>
      </c>
      <c r="N58">
        <v>0.8</v>
      </c>
      <c r="O58">
        <v>2.2999999999999998</v>
      </c>
      <c r="P58">
        <v>0.17</v>
      </c>
      <c r="Q58">
        <v>2</v>
      </c>
      <c r="R58">
        <v>0.08</v>
      </c>
      <c r="S58" t="s">
        <v>225</v>
      </c>
      <c r="T58">
        <v>11.1</v>
      </c>
      <c r="U58">
        <v>2.5</v>
      </c>
      <c r="V58">
        <v>17</v>
      </c>
      <c r="W58" t="s">
        <v>226</v>
      </c>
      <c r="X58">
        <v>0.59</v>
      </c>
      <c r="Y58">
        <v>2.4</v>
      </c>
      <c r="Z58">
        <v>0.69</v>
      </c>
      <c r="AA58">
        <v>1</v>
      </c>
      <c r="AB58">
        <v>61.2</v>
      </c>
      <c r="AC58">
        <v>0.6</v>
      </c>
      <c r="AD58">
        <v>0.12</v>
      </c>
      <c r="AE58">
        <v>0.21</v>
      </c>
      <c r="AF58" t="s">
        <v>227</v>
      </c>
      <c r="AG58">
        <v>0.04</v>
      </c>
      <c r="AH58">
        <v>0.11</v>
      </c>
      <c r="AI58">
        <v>410</v>
      </c>
      <c r="AJ58">
        <v>4</v>
      </c>
      <c r="AK58">
        <v>3.9</v>
      </c>
      <c r="AL58">
        <v>0.49</v>
      </c>
      <c r="AM58">
        <v>100</v>
      </c>
      <c r="AN58">
        <v>93</v>
      </c>
      <c r="AO58">
        <v>23.5</v>
      </c>
      <c r="AP58">
        <v>3.55</v>
      </c>
      <c r="AQ58">
        <v>33.5</v>
      </c>
      <c r="AR58">
        <v>2.71</v>
      </c>
      <c r="AS58">
        <v>15.5</v>
      </c>
      <c r="AT58">
        <v>0.25</v>
      </c>
      <c r="AU58">
        <v>0.08</v>
      </c>
      <c r="AV58">
        <v>7.0000000000000007E-2</v>
      </c>
      <c r="AW58">
        <v>16.3</v>
      </c>
      <c r="AX58">
        <v>0.31</v>
      </c>
      <c r="AY58">
        <v>0.04</v>
      </c>
      <c r="AZ58">
        <v>0.01</v>
      </c>
      <c r="BA58" t="s">
        <v>228</v>
      </c>
      <c r="BB58">
        <v>2.7</v>
      </c>
      <c r="BC58">
        <v>98.5</v>
      </c>
      <c r="BD58">
        <v>0.6</v>
      </c>
      <c r="BE58">
        <v>5</v>
      </c>
      <c r="BF58" t="s">
        <v>227</v>
      </c>
      <c r="BG58">
        <v>129</v>
      </c>
      <c r="BH58">
        <v>1520</v>
      </c>
      <c r="BI58" t="s">
        <v>224</v>
      </c>
      <c r="BJ58">
        <v>525</v>
      </c>
      <c r="BK58" t="s">
        <v>225</v>
      </c>
      <c r="BL58">
        <v>170</v>
      </c>
    </row>
    <row r="59" spans="1:64">
      <c r="A59" t="s">
        <v>48</v>
      </c>
      <c r="B59">
        <v>7.27</v>
      </c>
      <c r="C59" t="s">
        <v>224</v>
      </c>
      <c r="D59">
        <v>44.6</v>
      </c>
      <c r="E59">
        <v>20.9</v>
      </c>
      <c r="F59">
        <v>66.2</v>
      </c>
      <c r="G59">
        <v>290</v>
      </c>
      <c r="H59">
        <v>0.15</v>
      </c>
      <c r="I59">
        <v>667</v>
      </c>
      <c r="J59">
        <v>4.3</v>
      </c>
      <c r="K59">
        <v>2.33</v>
      </c>
      <c r="L59">
        <v>1.1399999999999999</v>
      </c>
      <c r="M59">
        <v>9.6</v>
      </c>
      <c r="N59">
        <v>4.82</v>
      </c>
      <c r="O59">
        <v>3.5</v>
      </c>
      <c r="P59">
        <v>0.8</v>
      </c>
      <c r="Q59">
        <v>7.9</v>
      </c>
      <c r="R59">
        <v>0.27</v>
      </c>
      <c r="S59" t="s">
        <v>225</v>
      </c>
      <c r="T59">
        <v>14.5</v>
      </c>
      <c r="U59">
        <v>15.9</v>
      </c>
      <c r="V59">
        <v>81</v>
      </c>
      <c r="W59" t="s">
        <v>226</v>
      </c>
      <c r="X59">
        <v>3.27</v>
      </c>
      <c r="Y59">
        <v>4</v>
      </c>
      <c r="Z59">
        <v>4.24</v>
      </c>
      <c r="AA59">
        <v>1</v>
      </c>
      <c r="AB59">
        <v>60</v>
      </c>
      <c r="AC59">
        <v>0.9</v>
      </c>
      <c r="AD59">
        <v>0.69</v>
      </c>
      <c r="AE59">
        <v>0.39</v>
      </c>
      <c r="AF59" t="s">
        <v>227</v>
      </c>
      <c r="AG59">
        <v>0.23</v>
      </c>
      <c r="AH59">
        <v>0.2</v>
      </c>
      <c r="AI59">
        <v>668</v>
      </c>
      <c r="AJ59">
        <v>4</v>
      </c>
      <c r="AK59">
        <v>20.5</v>
      </c>
      <c r="AL59">
        <v>1.94</v>
      </c>
      <c r="AM59">
        <v>161</v>
      </c>
      <c r="AN59">
        <v>125</v>
      </c>
      <c r="AO59">
        <v>31.7</v>
      </c>
      <c r="AP59">
        <v>3.93</v>
      </c>
      <c r="AQ59">
        <v>27.2</v>
      </c>
      <c r="AR59">
        <v>8</v>
      </c>
      <c r="AS59">
        <v>12.45</v>
      </c>
      <c r="AT59">
        <v>0.46</v>
      </c>
      <c r="AU59">
        <v>0.16</v>
      </c>
      <c r="AV59">
        <v>7.0000000000000007E-2</v>
      </c>
      <c r="AW59">
        <v>10.3</v>
      </c>
      <c r="AX59">
        <v>0.27</v>
      </c>
      <c r="AY59">
        <v>0.23</v>
      </c>
      <c r="AZ59" t="s">
        <v>228</v>
      </c>
      <c r="BA59" t="s">
        <v>228</v>
      </c>
      <c r="BB59">
        <v>-0.2</v>
      </c>
      <c r="BC59">
        <v>94.6</v>
      </c>
      <c r="BD59" t="s">
        <v>227</v>
      </c>
      <c r="BE59" t="s">
        <v>226</v>
      </c>
      <c r="BF59" t="s">
        <v>227</v>
      </c>
      <c r="BG59">
        <v>107</v>
      </c>
      <c r="BH59">
        <v>801</v>
      </c>
      <c r="BI59" t="s">
        <v>224</v>
      </c>
      <c r="BJ59">
        <v>379</v>
      </c>
      <c r="BK59" t="s">
        <v>225</v>
      </c>
      <c r="BL59">
        <v>164</v>
      </c>
    </row>
    <row r="60" spans="1:64">
      <c r="A60" t="s">
        <v>49</v>
      </c>
      <c r="B60">
        <v>3.34</v>
      </c>
      <c r="C60" t="s">
        <v>224</v>
      </c>
      <c r="D60">
        <v>27.5</v>
      </c>
      <c r="E60">
        <v>8.8000000000000007</v>
      </c>
      <c r="F60">
        <v>48.7</v>
      </c>
      <c r="G60">
        <v>190</v>
      </c>
      <c r="H60">
        <v>0.11</v>
      </c>
      <c r="I60">
        <v>1180</v>
      </c>
      <c r="J60">
        <v>1.96</v>
      </c>
      <c r="K60">
        <v>1.1000000000000001</v>
      </c>
      <c r="L60">
        <v>0.53</v>
      </c>
      <c r="M60">
        <v>7</v>
      </c>
      <c r="N60">
        <v>2.02</v>
      </c>
      <c r="O60">
        <v>2.8</v>
      </c>
      <c r="P60">
        <v>0.37</v>
      </c>
      <c r="Q60">
        <v>3.3</v>
      </c>
      <c r="R60">
        <v>0.14000000000000001</v>
      </c>
      <c r="S60" t="s">
        <v>225</v>
      </c>
      <c r="T60">
        <v>13.3</v>
      </c>
      <c r="U60">
        <v>6.4</v>
      </c>
      <c r="V60">
        <v>35</v>
      </c>
      <c r="W60" t="s">
        <v>226</v>
      </c>
      <c r="X60">
        <v>1.35</v>
      </c>
      <c r="Y60">
        <v>2.7</v>
      </c>
      <c r="Z60">
        <v>1.83</v>
      </c>
      <c r="AA60">
        <v>1</v>
      </c>
      <c r="AB60">
        <v>51.5</v>
      </c>
      <c r="AC60">
        <v>0.8</v>
      </c>
      <c r="AD60">
        <v>0.31</v>
      </c>
      <c r="AE60">
        <v>0.19</v>
      </c>
      <c r="AF60" t="s">
        <v>227</v>
      </c>
      <c r="AG60">
        <v>0.12</v>
      </c>
      <c r="AH60">
        <v>0.08</v>
      </c>
      <c r="AI60">
        <v>503</v>
      </c>
      <c r="AJ60">
        <v>4</v>
      </c>
      <c r="AK60">
        <v>9.6</v>
      </c>
      <c r="AL60">
        <v>1.1299999999999999</v>
      </c>
      <c r="AM60">
        <v>123</v>
      </c>
      <c r="AN60">
        <v>107</v>
      </c>
      <c r="AO60">
        <v>26.9</v>
      </c>
      <c r="AP60">
        <v>3.28</v>
      </c>
      <c r="AQ60">
        <v>32.200000000000003</v>
      </c>
      <c r="AR60">
        <v>4.8099999999999996</v>
      </c>
      <c r="AS60">
        <v>13.55</v>
      </c>
      <c r="AT60">
        <v>0.27</v>
      </c>
      <c r="AU60">
        <v>7.0000000000000007E-2</v>
      </c>
      <c r="AV60">
        <v>0.08</v>
      </c>
      <c r="AW60">
        <v>13.55</v>
      </c>
      <c r="AX60">
        <v>0.31</v>
      </c>
      <c r="AY60" t="s">
        <v>228</v>
      </c>
      <c r="AZ60">
        <v>0.01</v>
      </c>
      <c r="BA60" t="s">
        <v>228</v>
      </c>
      <c r="BB60">
        <v>0.4</v>
      </c>
      <c r="BC60">
        <v>95.4</v>
      </c>
      <c r="BD60" t="s">
        <v>227</v>
      </c>
      <c r="BE60">
        <v>13</v>
      </c>
      <c r="BF60" t="s">
        <v>227</v>
      </c>
      <c r="BG60">
        <v>132</v>
      </c>
      <c r="BH60">
        <v>1470</v>
      </c>
      <c r="BI60" t="s">
        <v>224</v>
      </c>
      <c r="BJ60">
        <v>515</v>
      </c>
      <c r="BK60" t="s">
        <v>225</v>
      </c>
      <c r="BL60">
        <v>178</v>
      </c>
    </row>
    <row r="61" spans="1:64">
      <c r="A61" t="s">
        <v>50</v>
      </c>
      <c r="B61">
        <v>7.21</v>
      </c>
      <c r="C61">
        <v>1</v>
      </c>
      <c r="D61">
        <v>12</v>
      </c>
      <c r="E61">
        <v>3.2</v>
      </c>
      <c r="F61">
        <v>37.6</v>
      </c>
      <c r="G61">
        <v>70</v>
      </c>
      <c r="H61">
        <v>0.06</v>
      </c>
      <c r="I61">
        <v>1500</v>
      </c>
      <c r="J61">
        <v>0.75</v>
      </c>
      <c r="K61">
        <v>0.5</v>
      </c>
      <c r="L61">
        <v>0.2</v>
      </c>
      <c r="M61">
        <v>4.3</v>
      </c>
      <c r="N61">
        <v>0.69</v>
      </c>
      <c r="O61">
        <v>2.7</v>
      </c>
      <c r="P61">
        <v>0.17</v>
      </c>
      <c r="Q61">
        <v>2.1</v>
      </c>
      <c r="R61">
        <v>0.09</v>
      </c>
      <c r="S61" t="s">
        <v>225</v>
      </c>
      <c r="T61">
        <v>12.7</v>
      </c>
      <c r="U61">
        <v>2.2999999999999998</v>
      </c>
      <c r="V61">
        <v>11</v>
      </c>
      <c r="W61">
        <v>5</v>
      </c>
      <c r="X61">
        <v>0.45</v>
      </c>
      <c r="Y61">
        <v>1.3</v>
      </c>
      <c r="Z61">
        <v>0.57999999999999996</v>
      </c>
      <c r="AA61">
        <v>1</v>
      </c>
      <c r="AB61">
        <v>27.6</v>
      </c>
      <c r="AC61">
        <v>0.6</v>
      </c>
      <c r="AD61">
        <v>0.12</v>
      </c>
      <c r="AE61">
        <v>7.0000000000000007E-2</v>
      </c>
      <c r="AF61" t="s">
        <v>227</v>
      </c>
      <c r="AG61">
        <v>0.05</v>
      </c>
      <c r="AH61">
        <v>0.09</v>
      </c>
      <c r="AI61">
        <v>471</v>
      </c>
      <c r="AJ61">
        <v>4</v>
      </c>
      <c r="AK61">
        <v>3.7</v>
      </c>
      <c r="AL61">
        <v>0.59</v>
      </c>
      <c r="AM61">
        <v>88</v>
      </c>
      <c r="AN61">
        <v>104</v>
      </c>
      <c r="AO61">
        <v>22</v>
      </c>
      <c r="AP61">
        <v>2</v>
      </c>
      <c r="AQ61">
        <v>36.5</v>
      </c>
      <c r="AR61">
        <v>1.83</v>
      </c>
      <c r="AS61">
        <v>15.75</v>
      </c>
      <c r="AT61">
        <v>0.12</v>
      </c>
      <c r="AU61">
        <v>0.03</v>
      </c>
      <c r="AV61">
        <v>7.0000000000000007E-2</v>
      </c>
      <c r="AW61">
        <v>17.95</v>
      </c>
      <c r="AX61">
        <v>0.32</v>
      </c>
      <c r="AY61">
        <v>0.01</v>
      </c>
      <c r="AZ61" t="s">
        <v>228</v>
      </c>
      <c r="BA61" t="s">
        <v>228</v>
      </c>
      <c r="BB61">
        <v>1.99</v>
      </c>
      <c r="BC61">
        <v>98.6</v>
      </c>
      <c r="BD61">
        <v>1.6</v>
      </c>
      <c r="BE61">
        <v>10</v>
      </c>
      <c r="BF61" t="s">
        <v>227</v>
      </c>
      <c r="BG61">
        <v>157</v>
      </c>
      <c r="BH61">
        <v>1850</v>
      </c>
      <c r="BI61" t="s">
        <v>224</v>
      </c>
      <c r="BJ61">
        <v>584</v>
      </c>
      <c r="BK61">
        <v>4</v>
      </c>
      <c r="BL61">
        <v>188</v>
      </c>
    </row>
    <row r="62" spans="1:64">
      <c r="A62" t="s">
        <v>51</v>
      </c>
      <c r="B62">
        <v>6.98</v>
      </c>
      <c r="C62" t="s">
        <v>224</v>
      </c>
      <c r="D62">
        <v>20</v>
      </c>
      <c r="E62">
        <v>3</v>
      </c>
      <c r="F62">
        <v>35.6</v>
      </c>
      <c r="G62">
        <v>50</v>
      </c>
      <c r="H62">
        <v>0.13</v>
      </c>
      <c r="I62">
        <v>1600</v>
      </c>
      <c r="J62">
        <v>0.68</v>
      </c>
      <c r="K62">
        <v>0.4</v>
      </c>
      <c r="L62">
        <v>0.22</v>
      </c>
      <c r="M62">
        <v>4.2</v>
      </c>
      <c r="N62">
        <v>0.65</v>
      </c>
      <c r="O62">
        <v>2.6</v>
      </c>
      <c r="P62">
        <v>0.12</v>
      </c>
      <c r="Q62">
        <v>1.4</v>
      </c>
      <c r="R62">
        <v>0.09</v>
      </c>
      <c r="S62" t="s">
        <v>225</v>
      </c>
      <c r="T62">
        <v>14.4</v>
      </c>
      <c r="U62">
        <v>2</v>
      </c>
      <c r="V62">
        <v>5</v>
      </c>
      <c r="W62">
        <v>9</v>
      </c>
      <c r="X62">
        <v>0.4</v>
      </c>
      <c r="Y62">
        <v>2.1</v>
      </c>
      <c r="Z62">
        <v>0.56999999999999995</v>
      </c>
      <c r="AA62">
        <v>1</v>
      </c>
      <c r="AB62">
        <v>33.200000000000003</v>
      </c>
      <c r="AC62">
        <v>0.7</v>
      </c>
      <c r="AD62">
        <v>0.09</v>
      </c>
      <c r="AE62">
        <v>0.09</v>
      </c>
      <c r="AF62" t="s">
        <v>227</v>
      </c>
      <c r="AG62">
        <v>7.0000000000000007E-2</v>
      </c>
      <c r="AH62">
        <v>0.08</v>
      </c>
      <c r="AI62">
        <v>458</v>
      </c>
      <c r="AJ62">
        <v>4</v>
      </c>
      <c r="AK62">
        <v>3.3</v>
      </c>
      <c r="AL62">
        <v>0.65</v>
      </c>
      <c r="AM62">
        <v>84</v>
      </c>
      <c r="AN62">
        <v>101</v>
      </c>
      <c r="AO62">
        <v>20.8</v>
      </c>
      <c r="AP62">
        <v>2.19</v>
      </c>
      <c r="AQ62">
        <v>36.200000000000003</v>
      </c>
      <c r="AR62">
        <v>1.34</v>
      </c>
      <c r="AS62">
        <v>14.35</v>
      </c>
      <c r="AT62">
        <v>0.12</v>
      </c>
      <c r="AU62">
        <v>0.05</v>
      </c>
      <c r="AV62">
        <v>0.06</v>
      </c>
      <c r="AW62">
        <v>18.350000000000001</v>
      </c>
      <c r="AX62">
        <v>0.33</v>
      </c>
      <c r="AY62" t="s">
        <v>228</v>
      </c>
      <c r="AZ62">
        <v>0.01</v>
      </c>
      <c r="BA62" t="s">
        <v>228</v>
      </c>
      <c r="BB62">
        <v>0.4</v>
      </c>
      <c r="BC62">
        <v>94.2</v>
      </c>
      <c r="BD62">
        <v>1.3</v>
      </c>
      <c r="BE62">
        <v>15</v>
      </c>
      <c r="BF62" t="s">
        <v>227</v>
      </c>
      <c r="BG62">
        <v>161</v>
      </c>
      <c r="BH62">
        <v>2230</v>
      </c>
      <c r="BI62" t="s">
        <v>224</v>
      </c>
      <c r="BJ62">
        <v>601</v>
      </c>
      <c r="BK62" t="s">
        <v>225</v>
      </c>
      <c r="BL62">
        <v>177</v>
      </c>
    </row>
    <row r="63" spans="1:64">
      <c r="A63" t="s">
        <v>52</v>
      </c>
      <c r="B63">
        <v>5.46</v>
      </c>
      <c r="C63" t="s">
        <v>224</v>
      </c>
      <c r="D63">
        <v>20</v>
      </c>
      <c r="E63">
        <v>4.0999999999999996</v>
      </c>
      <c r="F63">
        <v>49.1</v>
      </c>
      <c r="G63">
        <v>140</v>
      </c>
      <c r="H63">
        <v>0.13</v>
      </c>
      <c r="I63">
        <v>1300</v>
      </c>
      <c r="J63">
        <v>0.72</v>
      </c>
      <c r="K63">
        <v>0.49</v>
      </c>
      <c r="L63">
        <v>0.23</v>
      </c>
      <c r="M63">
        <v>5.9</v>
      </c>
      <c r="N63">
        <v>0.75</v>
      </c>
      <c r="O63">
        <v>2</v>
      </c>
      <c r="P63">
        <v>0.14000000000000001</v>
      </c>
      <c r="Q63">
        <v>2</v>
      </c>
      <c r="R63">
        <v>0.09</v>
      </c>
      <c r="S63" t="s">
        <v>225</v>
      </c>
      <c r="T63">
        <v>10</v>
      </c>
      <c r="U63">
        <v>2.7</v>
      </c>
      <c r="V63">
        <v>18</v>
      </c>
      <c r="W63" t="s">
        <v>226</v>
      </c>
      <c r="X63">
        <v>0.56999999999999995</v>
      </c>
      <c r="Y63">
        <v>2.2000000000000002</v>
      </c>
      <c r="Z63">
        <v>0.66</v>
      </c>
      <c r="AA63">
        <v>1</v>
      </c>
      <c r="AB63">
        <v>42.3</v>
      </c>
      <c r="AC63">
        <v>0.6</v>
      </c>
      <c r="AD63">
        <v>0.12</v>
      </c>
      <c r="AE63">
        <v>0.15</v>
      </c>
      <c r="AF63" t="s">
        <v>227</v>
      </c>
      <c r="AG63">
        <v>0.04</v>
      </c>
      <c r="AH63">
        <v>0.1</v>
      </c>
      <c r="AI63">
        <v>494</v>
      </c>
      <c r="AJ63">
        <v>4</v>
      </c>
      <c r="AK63">
        <v>3.7</v>
      </c>
      <c r="AL63">
        <v>0.55000000000000004</v>
      </c>
      <c r="AM63">
        <v>120</v>
      </c>
      <c r="AN63">
        <v>76</v>
      </c>
      <c r="AO63">
        <v>24.6</v>
      </c>
      <c r="AP63">
        <v>3.09</v>
      </c>
      <c r="AQ63">
        <v>36.1</v>
      </c>
      <c r="AR63">
        <v>2.15</v>
      </c>
      <c r="AS63">
        <v>16.55</v>
      </c>
      <c r="AT63">
        <v>0.21</v>
      </c>
      <c r="AU63">
        <v>0.06</v>
      </c>
      <c r="AV63">
        <v>0.09</v>
      </c>
      <c r="AW63">
        <v>14.5</v>
      </c>
      <c r="AX63">
        <v>0.32</v>
      </c>
      <c r="AY63" t="s">
        <v>228</v>
      </c>
      <c r="AZ63">
        <v>0.01</v>
      </c>
      <c r="BA63" t="s">
        <v>228</v>
      </c>
      <c r="BB63">
        <v>0.1</v>
      </c>
      <c r="BC63">
        <v>97.8</v>
      </c>
      <c r="BD63">
        <v>0.6</v>
      </c>
      <c r="BE63">
        <v>6</v>
      </c>
      <c r="BF63" t="s">
        <v>227</v>
      </c>
      <c r="BG63">
        <v>162</v>
      </c>
      <c r="BH63">
        <v>1855</v>
      </c>
      <c r="BI63" t="s">
        <v>224</v>
      </c>
      <c r="BJ63">
        <v>619</v>
      </c>
      <c r="BK63">
        <v>4</v>
      </c>
      <c r="BL63">
        <v>190</v>
      </c>
    </row>
    <row r="64" spans="1:64">
      <c r="A64" t="s">
        <v>53</v>
      </c>
      <c r="B64">
        <v>5.83</v>
      </c>
      <c r="C64" t="s">
        <v>224</v>
      </c>
      <c r="D64">
        <v>16.2</v>
      </c>
      <c r="E64">
        <v>3.3</v>
      </c>
      <c r="F64">
        <v>49.3</v>
      </c>
      <c r="G64">
        <v>120</v>
      </c>
      <c r="H64">
        <v>0.14000000000000001</v>
      </c>
      <c r="I64">
        <v>985</v>
      </c>
      <c r="J64">
        <v>0.56999999999999995</v>
      </c>
      <c r="K64">
        <v>0.38</v>
      </c>
      <c r="L64">
        <v>0.18</v>
      </c>
      <c r="M64">
        <v>5</v>
      </c>
      <c r="N64">
        <v>0.65</v>
      </c>
      <c r="O64">
        <v>2.1</v>
      </c>
      <c r="P64">
        <v>0.1</v>
      </c>
      <c r="Q64">
        <v>1.5</v>
      </c>
      <c r="R64">
        <v>7.0000000000000007E-2</v>
      </c>
      <c r="S64" t="s">
        <v>225</v>
      </c>
      <c r="T64">
        <v>11.2</v>
      </c>
      <c r="U64">
        <v>2.1</v>
      </c>
      <c r="V64">
        <v>15</v>
      </c>
      <c r="W64" t="s">
        <v>226</v>
      </c>
      <c r="X64">
        <v>0.43</v>
      </c>
      <c r="Y64">
        <v>1.9</v>
      </c>
      <c r="Z64">
        <v>0.54</v>
      </c>
      <c r="AA64">
        <v>1</v>
      </c>
      <c r="AB64">
        <v>40.1</v>
      </c>
      <c r="AC64">
        <v>0.6</v>
      </c>
      <c r="AD64">
        <v>0.08</v>
      </c>
      <c r="AE64">
        <v>0.1</v>
      </c>
      <c r="AF64" t="s">
        <v>227</v>
      </c>
      <c r="AG64">
        <v>0.04</v>
      </c>
      <c r="AH64">
        <v>7.0000000000000007E-2</v>
      </c>
      <c r="AI64">
        <v>460</v>
      </c>
      <c r="AJ64">
        <v>4</v>
      </c>
      <c r="AK64">
        <v>2.8</v>
      </c>
      <c r="AL64">
        <v>0.42</v>
      </c>
      <c r="AM64">
        <v>109</v>
      </c>
      <c r="AN64">
        <v>81</v>
      </c>
      <c r="AO64">
        <v>24.3</v>
      </c>
      <c r="AP64">
        <v>2.93</v>
      </c>
      <c r="AQ64">
        <v>36.200000000000003</v>
      </c>
      <c r="AR64">
        <v>1.63</v>
      </c>
      <c r="AS64">
        <v>17.05</v>
      </c>
      <c r="AT64">
        <v>0.19</v>
      </c>
      <c r="AU64">
        <v>0.05</v>
      </c>
      <c r="AV64">
        <v>0.06</v>
      </c>
      <c r="AW64">
        <v>15.15</v>
      </c>
      <c r="AX64">
        <v>0.32</v>
      </c>
      <c r="AY64">
        <v>0.05</v>
      </c>
      <c r="AZ64" t="s">
        <v>228</v>
      </c>
      <c r="BA64" t="s">
        <v>228</v>
      </c>
      <c r="BB64">
        <v>-0.3</v>
      </c>
      <c r="BC64">
        <v>97.6</v>
      </c>
      <c r="BD64" t="s">
        <v>227</v>
      </c>
      <c r="BE64" t="s">
        <v>226</v>
      </c>
      <c r="BF64" t="s">
        <v>227</v>
      </c>
      <c r="BG64">
        <v>163</v>
      </c>
      <c r="BH64">
        <v>1315</v>
      </c>
      <c r="BI64" t="s">
        <v>224</v>
      </c>
      <c r="BJ64">
        <v>576</v>
      </c>
      <c r="BK64">
        <v>3</v>
      </c>
      <c r="BL64">
        <v>179</v>
      </c>
    </row>
    <row r="65" spans="1:64">
      <c r="A65" t="s">
        <v>54</v>
      </c>
      <c r="B65">
        <v>5.33</v>
      </c>
      <c r="C65" t="s">
        <v>224</v>
      </c>
      <c r="D65">
        <v>21.1</v>
      </c>
      <c r="E65">
        <v>3.2</v>
      </c>
      <c r="F65">
        <v>38.5</v>
      </c>
      <c r="G65">
        <v>90</v>
      </c>
      <c r="H65">
        <v>0.14000000000000001</v>
      </c>
      <c r="I65">
        <v>1120</v>
      </c>
      <c r="J65">
        <v>0.55000000000000004</v>
      </c>
      <c r="K65">
        <v>0.38</v>
      </c>
      <c r="L65">
        <v>0.15</v>
      </c>
      <c r="M65">
        <v>4.5999999999999996</v>
      </c>
      <c r="N65">
        <v>0.57999999999999996</v>
      </c>
      <c r="O65">
        <v>2.2999999999999998</v>
      </c>
      <c r="P65">
        <v>0.11</v>
      </c>
      <c r="Q65">
        <v>1.3</v>
      </c>
      <c r="R65">
        <v>7.0000000000000007E-2</v>
      </c>
      <c r="S65" t="s">
        <v>225</v>
      </c>
      <c r="T65">
        <v>12</v>
      </c>
      <c r="U65">
        <v>1.7</v>
      </c>
      <c r="V65" t="s">
        <v>226</v>
      </c>
      <c r="W65" t="s">
        <v>226</v>
      </c>
      <c r="X65">
        <v>0.42</v>
      </c>
      <c r="Y65">
        <v>2.5</v>
      </c>
      <c r="Z65">
        <v>0.48</v>
      </c>
      <c r="AA65">
        <v>1</v>
      </c>
      <c r="AB65">
        <v>38.9</v>
      </c>
      <c r="AC65">
        <v>0.7</v>
      </c>
      <c r="AD65">
        <v>7.0000000000000007E-2</v>
      </c>
      <c r="AE65">
        <v>0.08</v>
      </c>
      <c r="AF65" t="s">
        <v>227</v>
      </c>
      <c r="AG65" t="s">
        <v>228</v>
      </c>
      <c r="AH65">
        <v>0.08</v>
      </c>
      <c r="AI65">
        <v>552</v>
      </c>
      <c r="AJ65">
        <v>4</v>
      </c>
      <c r="AK65">
        <v>2.8</v>
      </c>
      <c r="AL65">
        <v>0.5</v>
      </c>
      <c r="AM65">
        <v>89</v>
      </c>
      <c r="AN65">
        <v>85</v>
      </c>
      <c r="AO65">
        <v>22.6</v>
      </c>
      <c r="AP65">
        <v>2.75</v>
      </c>
      <c r="AQ65">
        <v>35.9</v>
      </c>
      <c r="AR65">
        <v>1.3</v>
      </c>
      <c r="AS65">
        <v>15.15</v>
      </c>
      <c r="AT65">
        <v>0.15</v>
      </c>
      <c r="AU65">
        <v>0.06</v>
      </c>
      <c r="AV65">
        <v>7.0000000000000007E-2</v>
      </c>
      <c r="AW65">
        <v>15.6</v>
      </c>
      <c r="AX65">
        <v>0.32</v>
      </c>
      <c r="AY65" t="s">
        <v>228</v>
      </c>
      <c r="AZ65" t="s">
        <v>228</v>
      </c>
      <c r="BA65" t="s">
        <v>228</v>
      </c>
      <c r="BB65">
        <v>1.2</v>
      </c>
      <c r="BC65">
        <v>95.1</v>
      </c>
      <c r="BD65">
        <v>0.9</v>
      </c>
      <c r="BE65">
        <v>11</v>
      </c>
      <c r="BF65" t="s">
        <v>227</v>
      </c>
      <c r="BG65">
        <v>157</v>
      </c>
      <c r="BH65">
        <v>1465</v>
      </c>
      <c r="BI65" t="s">
        <v>224</v>
      </c>
      <c r="BJ65">
        <v>559</v>
      </c>
      <c r="BK65" t="s">
        <v>225</v>
      </c>
      <c r="BL65">
        <v>175</v>
      </c>
    </row>
    <row r="66" spans="1:64">
      <c r="A66" t="s">
        <v>55</v>
      </c>
      <c r="B66">
        <v>5.67</v>
      </c>
      <c r="C66">
        <v>3</v>
      </c>
      <c r="D66">
        <v>25</v>
      </c>
      <c r="E66">
        <v>5.7</v>
      </c>
      <c r="F66">
        <v>36.299999999999997</v>
      </c>
      <c r="G66">
        <v>40</v>
      </c>
      <c r="H66">
        <v>0.13</v>
      </c>
      <c r="I66">
        <v>1320</v>
      </c>
      <c r="J66">
        <v>0.78</v>
      </c>
      <c r="K66">
        <v>0.63</v>
      </c>
      <c r="L66">
        <v>0.27</v>
      </c>
      <c r="M66">
        <v>4.3</v>
      </c>
      <c r="N66">
        <v>0.83</v>
      </c>
      <c r="O66">
        <v>2.7</v>
      </c>
      <c r="P66">
        <v>0.14000000000000001</v>
      </c>
      <c r="Q66">
        <v>2.5</v>
      </c>
      <c r="R66">
        <v>0.1</v>
      </c>
      <c r="S66" t="s">
        <v>225</v>
      </c>
      <c r="T66">
        <v>14.2</v>
      </c>
      <c r="U66">
        <v>3.5</v>
      </c>
      <c r="V66">
        <v>5</v>
      </c>
      <c r="W66" t="s">
        <v>226</v>
      </c>
      <c r="X66">
        <v>0.75</v>
      </c>
      <c r="Y66">
        <v>3</v>
      </c>
      <c r="Z66">
        <v>0.7</v>
      </c>
      <c r="AA66">
        <v>1</v>
      </c>
      <c r="AB66">
        <v>24.5</v>
      </c>
      <c r="AC66">
        <v>0.7</v>
      </c>
      <c r="AD66">
        <v>0.13</v>
      </c>
      <c r="AE66">
        <v>0.31</v>
      </c>
      <c r="AF66" t="s">
        <v>227</v>
      </c>
      <c r="AG66">
        <v>0.03</v>
      </c>
      <c r="AH66">
        <v>0.14000000000000001</v>
      </c>
      <c r="AI66">
        <v>474</v>
      </c>
      <c r="AJ66">
        <v>4</v>
      </c>
      <c r="AK66">
        <v>4.0999999999999996</v>
      </c>
      <c r="AL66">
        <v>0.64</v>
      </c>
      <c r="AM66">
        <v>82</v>
      </c>
      <c r="AN66">
        <v>108</v>
      </c>
      <c r="AO66">
        <v>20.100000000000001</v>
      </c>
      <c r="AP66">
        <v>1.71</v>
      </c>
      <c r="AQ66">
        <v>37.4</v>
      </c>
      <c r="AR66">
        <v>1.1000000000000001</v>
      </c>
      <c r="AS66">
        <v>13.95</v>
      </c>
      <c r="AT66">
        <v>0.1</v>
      </c>
      <c r="AU66">
        <v>7.0000000000000007E-2</v>
      </c>
      <c r="AV66">
        <v>0.06</v>
      </c>
      <c r="AW66">
        <v>18.8</v>
      </c>
      <c r="AX66">
        <v>0.34</v>
      </c>
      <c r="AY66">
        <v>7.0000000000000007E-2</v>
      </c>
      <c r="AZ66" t="s">
        <v>228</v>
      </c>
      <c r="BA66" t="s">
        <v>228</v>
      </c>
      <c r="BB66">
        <v>0.8</v>
      </c>
      <c r="BC66">
        <v>94.5</v>
      </c>
      <c r="BD66">
        <v>1.5</v>
      </c>
      <c r="BE66">
        <v>16</v>
      </c>
      <c r="BF66" t="s">
        <v>227</v>
      </c>
      <c r="BG66">
        <v>158</v>
      </c>
      <c r="BH66">
        <v>1895</v>
      </c>
      <c r="BI66" t="s">
        <v>224</v>
      </c>
      <c r="BJ66">
        <v>571</v>
      </c>
      <c r="BK66" t="s">
        <v>225</v>
      </c>
      <c r="BL66">
        <v>183</v>
      </c>
    </row>
    <row r="67" spans="1:64">
      <c r="A67" t="s">
        <v>56</v>
      </c>
      <c r="B67">
        <v>5.56</v>
      </c>
      <c r="C67" t="s">
        <v>224</v>
      </c>
      <c r="D67">
        <v>19.7</v>
      </c>
      <c r="E67">
        <v>4.3</v>
      </c>
      <c r="F67">
        <v>63.3</v>
      </c>
      <c r="G67">
        <v>90</v>
      </c>
      <c r="H67">
        <v>0.19</v>
      </c>
      <c r="I67">
        <v>974</v>
      </c>
      <c r="J67">
        <v>0.57999999999999996</v>
      </c>
      <c r="K67">
        <v>0.41</v>
      </c>
      <c r="L67">
        <v>0.17</v>
      </c>
      <c r="M67">
        <v>3.9</v>
      </c>
      <c r="N67">
        <v>0.73</v>
      </c>
      <c r="O67">
        <v>2</v>
      </c>
      <c r="P67">
        <v>0.13</v>
      </c>
      <c r="Q67">
        <v>2.1</v>
      </c>
      <c r="R67">
        <v>0.08</v>
      </c>
      <c r="S67" t="s">
        <v>225</v>
      </c>
      <c r="T67">
        <v>9.1999999999999993</v>
      </c>
      <c r="U67">
        <v>2.2999999999999998</v>
      </c>
      <c r="V67">
        <v>30</v>
      </c>
      <c r="W67">
        <v>8</v>
      </c>
      <c r="X67">
        <v>0.56999999999999995</v>
      </c>
      <c r="Y67">
        <v>2.9</v>
      </c>
      <c r="Z67">
        <v>0.59</v>
      </c>
      <c r="AA67">
        <v>1</v>
      </c>
      <c r="AB67">
        <v>17.3</v>
      </c>
      <c r="AC67">
        <v>0.5</v>
      </c>
      <c r="AD67">
        <v>0.09</v>
      </c>
      <c r="AE67">
        <v>0.23</v>
      </c>
      <c r="AF67" t="s">
        <v>227</v>
      </c>
      <c r="AG67">
        <v>0.03</v>
      </c>
      <c r="AH67">
        <v>0.12</v>
      </c>
      <c r="AI67">
        <v>391</v>
      </c>
      <c r="AJ67">
        <v>4</v>
      </c>
      <c r="AK67">
        <v>3.4</v>
      </c>
      <c r="AL67">
        <v>0.52</v>
      </c>
      <c r="AM67">
        <v>126</v>
      </c>
      <c r="AN67">
        <v>82</v>
      </c>
      <c r="AO67">
        <v>24.6</v>
      </c>
      <c r="AP67">
        <v>1.4</v>
      </c>
      <c r="AQ67">
        <v>35.9</v>
      </c>
      <c r="AR67">
        <v>1.04</v>
      </c>
      <c r="AS67">
        <v>18.5</v>
      </c>
      <c r="AT67">
        <v>7.0000000000000007E-2</v>
      </c>
      <c r="AU67">
        <v>0.05</v>
      </c>
      <c r="AV67">
        <v>0.05</v>
      </c>
      <c r="AW67">
        <v>12.85</v>
      </c>
      <c r="AX67">
        <v>0.31</v>
      </c>
      <c r="AY67" t="s">
        <v>228</v>
      </c>
      <c r="AZ67" t="s">
        <v>228</v>
      </c>
      <c r="BA67" t="s">
        <v>228</v>
      </c>
      <c r="BB67">
        <v>3.11</v>
      </c>
      <c r="BC67">
        <v>97.9</v>
      </c>
      <c r="BD67">
        <v>0.8</v>
      </c>
      <c r="BE67">
        <v>11</v>
      </c>
      <c r="BF67" t="s">
        <v>227</v>
      </c>
      <c r="BG67">
        <v>166</v>
      </c>
      <c r="BH67">
        <v>1295</v>
      </c>
      <c r="BI67" t="s">
        <v>224</v>
      </c>
      <c r="BJ67">
        <v>604</v>
      </c>
      <c r="BK67">
        <v>4</v>
      </c>
      <c r="BL67">
        <v>184</v>
      </c>
    </row>
    <row r="68" spans="1:64">
      <c r="A68" t="s">
        <v>57</v>
      </c>
      <c r="B68">
        <v>4.59</v>
      </c>
      <c r="C68" t="s">
        <v>224</v>
      </c>
      <c r="D68">
        <v>15.5</v>
      </c>
      <c r="E68">
        <v>2.7</v>
      </c>
      <c r="F68">
        <v>47.7</v>
      </c>
      <c r="G68">
        <v>170</v>
      </c>
      <c r="H68">
        <v>0.1</v>
      </c>
      <c r="I68">
        <v>980</v>
      </c>
      <c r="J68">
        <v>0.51</v>
      </c>
      <c r="K68">
        <v>0.43</v>
      </c>
      <c r="L68">
        <v>0.2</v>
      </c>
      <c r="M68">
        <v>6.8</v>
      </c>
      <c r="N68">
        <v>0.56000000000000005</v>
      </c>
      <c r="O68">
        <v>1.9</v>
      </c>
      <c r="P68">
        <v>0.1</v>
      </c>
      <c r="Q68">
        <v>1.2</v>
      </c>
      <c r="R68">
        <v>0.08</v>
      </c>
      <c r="S68" t="s">
        <v>225</v>
      </c>
      <c r="T68">
        <v>9.8000000000000007</v>
      </c>
      <c r="U68">
        <v>1.8</v>
      </c>
      <c r="V68">
        <v>14</v>
      </c>
      <c r="W68">
        <v>6</v>
      </c>
      <c r="X68">
        <v>0.37</v>
      </c>
      <c r="Y68">
        <v>1.6</v>
      </c>
      <c r="Z68">
        <v>0.53</v>
      </c>
      <c r="AA68">
        <v>1</v>
      </c>
      <c r="AB68">
        <v>47.5</v>
      </c>
      <c r="AC68">
        <v>0.5</v>
      </c>
      <c r="AD68">
        <v>0.09</v>
      </c>
      <c r="AE68">
        <v>7.0000000000000007E-2</v>
      </c>
      <c r="AF68" t="s">
        <v>227</v>
      </c>
      <c r="AG68">
        <v>0.05</v>
      </c>
      <c r="AH68">
        <v>7.0000000000000007E-2</v>
      </c>
      <c r="AI68">
        <v>688</v>
      </c>
      <c r="AJ68">
        <v>4</v>
      </c>
      <c r="AK68">
        <v>2.8</v>
      </c>
      <c r="AL68">
        <v>0.45</v>
      </c>
      <c r="AM68">
        <v>112</v>
      </c>
      <c r="AN68">
        <v>72</v>
      </c>
      <c r="AO68">
        <v>25.3</v>
      </c>
      <c r="AP68">
        <v>3.49</v>
      </c>
      <c r="AQ68">
        <v>36.6</v>
      </c>
      <c r="AR68">
        <v>2.34</v>
      </c>
      <c r="AS68">
        <v>16.649999999999999</v>
      </c>
      <c r="AT68">
        <v>0.22</v>
      </c>
      <c r="AU68">
        <v>0.03</v>
      </c>
      <c r="AV68">
        <v>0.09</v>
      </c>
      <c r="AW68">
        <v>13.7</v>
      </c>
      <c r="AX68">
        <v>0.32</v>
      </c>
      <c r="AY68">
        <v>7.0000000000000007E-2</v>
      </c>
      <c r="AZ68">
        <v>0.01</v>
      </c>
      <c r="BA68" t="s">
        <v>228</v>
      </c>
      <c r="BB68">
        <v>0.5</v>
      </c>
      <c r="BC68">
        <v>99.3</v>
      </c>
      <c r="BD68">
        <v>1.2</v>
      </c>
      <c r="BE68">
        <v>16</v>
      </c>
      <c r="BF68" t="s">
        <v>227</v>
      </c>
      <c r="BG68">
        <v>161</v>
      </c>
      <c r="BH68">
        <v>1265</v>
      </c>
      <c r="BI68" t="s">
        <v>224</v>
      </c>
      <c r="BJ68">
        <v>571</v>
      </c>
      <c r="BK68" t="s">
        <v>225</v>
      </c>
      <c r="BL68">
        <v>187</v>
      </c>
    </row>
    <row r="69" spans="1:64">
      <c r="A69" t="s">
        <v>58</v>
      </c>
      <c r="B69">
        <v>2.63</v>
      </c>
      <c r="C69" t="s">
        <v>224</v>
      </c>
      <c r="D69">
        <v>60.5</v>
      </c>
      <c r="E69">
        <v>5.3</v>
      </c>
      <c r="F69">
        <v>62.3</v>
      </c>
      <c r="G69">
        <v>350</v>
      </c>
      <c r="H69">
        <v>0.31</v>
      </c>
      <c r="I69">
        <v>300</v>
      </c>
      <c r="J69">
        <v>0.57999999999999996</v>
      </c>
      <c r="K69">
        <v>0.31</v>
      </c>
      <c r="L69">
        <v>0.76</v>
      </c>
      <c r="M69">
        <v>22.5</v>
      </c>
      <c r="N69">
        <v>0.69</v>
      </c>
      <c r="O69">
        <v>0.4</v>
      </c>
      <c r="P69">
        <v>0.1</v>
      </c>
      <c r="Q69">
        <v>2.6</v>
      </c>
      <c r="R69">
        <v>0.04</v>
      </c>
      <c r="S69" t="s">
        <v>225</v>
      </c>
      <c r="T69">
        <v>1.1000000000000001</v>
      </c>
      <c r="U69">
        <v>3</v>
      </c>
      <c r="V69">
        <v>204</v>
      </c>
      <c r="W69" t="s">
        <v>226</v>
      </c>
      <c r="X69">
        <v>0.67</v>
      </c>
      <c r="Y69">
        <v>5.0999999999999996</v>
      </c>
      <c r="Z69">
        <v>0.62</v>
      </c>
      <c r="AA69" t="s">
        <v>224</v>
      </c>
      <c r="AB69">
        <v>350</v>
      </c>
      <c r="AC69">
        <v>0.1</v>
      </c>
      <c r="AD69">
        <v>0.08</v>
      </c>
      <c r="AE69">
        <v>0.17</v>
      </c>
      <c r="AF69" t="s">
        <v>227</v>
      </c>
      <c r="AG69">
        <v>0.03</v>
      </c>
      <c r="AH69">
        <v>0.06</v>
      </c>
      <c r="AI69">
        <v>351</v>
      </c>
      <c r="AJ69">
        <v>1</v>
      </c>
      <c r="AK69">
        <v>2.8</v>
      </c>
      <c r="AL69">
        <v>0.28000000000000003</v>
      </c>
      <c r="AM69">
        <v>87</v>
      </c>
      <c r="AN69">
        <v>16</v>
      </c>
      <c r="AO69">
        <v>40.200000000000003</v>
      </c>
      <c r="AP69">
        <v>22.1</v>
      </c>
      <c r="AQ69">
        <v>11.9</v>
      </c>
      <c r="AR69">
        <v>11.35</v>
      </c>
      <c r="AS69">
        <v>6.27</v>
      </c>
      <c r="AT69">
        <v>1.68</v>
      </c>
      <c r="AU69">
        <v>0.19</v>
      </c>
      <c r="AV69">
        <v>0.05</v>
      </c>
      <c r="AW69">
        <v>1.34</v>
      </c>
      <c r="AX69">
        <v>0.11</v>
      </c>
      <c r="AY69">
        <v>0.04</v>
      </c>
      <c r="AZ69">
        <v>0.04</v>
      </c>
      <c r="BA69">
        <v>0.01</v>
      </c>
      <c r="BB69">
        <v>2.88</v>
      </c>
      <c r="BC69">
        <v>98.2</v>
      </c>
      <c r="BD69" t="s">
        <v>227</v>
      </c>
      <c r="BE69">
        <v>7</v>
      </c>
      <c r="BF69" t="s">
        <v>227</v>
      </c>
      <c r="BG69">
        <v>55</v>
      </c>
      <c r="BH69">
        <v>319</v>
      </c>
      <c r="BI69" t="s">
        <v>224</v>
      </c>
      <c r="BJ69">
        <v>198</v>
      </c>
      <c r="BK69">
        <v>3</v>
      </c>
      <c r="BL69">
        <v>81</v>
      </c>
    </row>
    <row r="70" spans="1:64">
      <c r="A70" t="s">
        <v>59</v>
      </c>
      <c r="B70">
        <v>5.49</v>
      </c>
      <c r="C70" t="s">
        <v>224</v>
      </c>
      <c r="D70">
        <v>14</v>
      </c>
      <c r="E70">
        <v>4.3</v>
      </c>
      <c r="F70">
        <v>45.9</v>
      </c>
      <c r="G70">
        <v>150</v>
      </c>
      <c r="H70">
        <v>0.08</v>
      </c>
      <c r="I70">
        <v>1280</v>
      </c>
      <c r="J70">
        <v>0.93</v>
      </c>
      <c r="K70">
        <v>0.47</v>
      </c>
      <c r="L70">
        <v>0.2</v>
      </c>
      <c r="M70">
        <v>6.2</v>
      </c>
      <c r="N70">
        <v>1.02</v>
      </c>
      <c r="O70">
        <v>1.9</v>
      </c>
      <c r="P70">
        <v>0.16</v>
      </c>
      <c r="Q70">
        <v>1.8</v>
      </c>
      <c r="R70">
        <v>0.09</v>
      </c>
      <c r="S70" t="s">
        <v>225</v>
      </c>
      <c r="T70">
        <v>10</v>
      </c>
      <c r="U70">
        <v>2.9</v>
      </c>
      <c r="V70">
        <v>8</v>
      </c>
      <c r="W70" t="s">
        <v>226</v>
      </c>
      <c r="X70">
        <v>0.59</v>
      </c>
      <c r="Y70">
        <v>1.8</v>
      </c>
      <c r="Z70">
        <v>0.75</v>
      </c>
      <c r="AA70">
        <v>1</v>
      </c>
      <c r="AB70">
        <v>13.3</v>
      </c>
      <c r="AC70">
        <v>0.5</v>
      </c>
      <c r="AD70">
        <v>0.13</v>
      </c>
      <c r="AE70">
        <v>0.14000000000000001</v>
      </c>
      <c r="AF70" t="s">
        <v>227</v>
      </c>
      <c r="AG70">
        <v>0.05</v>
      </c>
      <c r="AH70">
        <v>0.08</v>
      </c>
      <c r="AI70">
        <v>701</v>
      </c>
      <c r="AJ70">
        <v>4</v>
      </c>
      <c r="AK70">
        <v>4.2</v>
      </c>
      <c r="AL70">
        <v>0.64</v>
      </c>
      <c r="AM70">
        <v>119</v>
      </c>
      <c r="AN70">
        <v>77</v>
      </c>
      <c r="AO70">
        <v>23.1</v>
      </c>
      <c r="AP70">
        <v>1.5</v>
      </c>
      <c r="AQ70">
        <v>38.799999999999997</v>
      </c>
      <c r="AR70">
        <v>1.7</v>
      </c>
      <c r="AS70">
        <v>16.95</v>
      </c>
      <c r="AT70">
        <v>0.09</v>
      </c>
      <c r="AU70">
        <v>0.03</v>
      </c>
      <c r="AV70">
        <v>0.1</v>
      </c>
      <c r="AW70">
        <v>15</v>
      </c>
      <c r="AX70">
        <v>0.33</v>
      </c>
      <c r="AY70">
        <v>0.08</v>
      </c>
      <c r="AZ70" t="s">
        <v>228</v>
      </c>
      <c r="BA70" t="s">
        <v>228</v>
      </c>
      <c r="BB70">
        <v>0.9</v>
      </c>
      <c r="BC70">
        <v>98.6</v>
      </c>
      <c r="BD70">
        <v>1.3</v>
      </c>
      <c r="BE70" t="s">
        <v>226</v>
      </c>
      <c r="BF70" t="s">
        <v>227</v>
      </c>
      <c r="BG70">
        <v>174</v>
      </c>
      <c r="BH70">
        <v>1800</v>
      </c>
      <c r="BI70" t="s">
        <v>224</v>
      </c>
      <c r="BJ70">
        <v>628</v>
      </c>
      <c r="BK70" t="s">
        <v>225</v>
      </c>
      <c r="BL70">
        <v>237</v>
      </c>
    </row>
    <row r="71" spans="1:64">
      <c r="A71" t="s">
        <v>60</v>
      </c>
      <c r="B71">
        <v>7.72</v>
      </c>
      <c r="C71" t="s">
        <v>224</v>
      </c>
      <c r="D71">
        <v>29</v>
      </c>
      <c r="E71">
        <v>7.9</v>
      </c>
      <c r="F71">
        <v>46.4</v>
      </c>
      <c r="G71">
        <v>100</v>
      </c>
      <c r="H71">
        <v>0.27</v>
      </c>
      <c r="I71">
        <v>1180</v>
      </c>
      <c r="J71">
        <v>1.1499999999999999</v>
      </c>
      <c r="K71">
        <v>0.56000000000000005</v>
      </c>
      <c r="L71">
        <v>0.37</v>
      </c>
      <c r="M71">
        <v>5.5</v>
      </c>
      <c r="N71">
        <v>1.23</v>
      </c>
      <c r="O71">
        <v>2.1</v>
      </c>
      <c r="P71">
        <v>0.19</v>
      </c>
      <c r="Q71">
        <v>3.3</v>
      </c>
      <c r="R71">
        <v>0.1</v>
      </c>
      <c r="S71" t="s">
        <v>225</v>
      </c>
      <c r="T71">
        <v>11.7</v>
      </c>
      <c r="U71">
        <v>5</v>
      </c>
      <c r="V71">
        <v>11</v>
      </c>
      <c r="W71" t="s">
        <v>226</v>
      </c>
      <c r="X71">
        <v>1.1000000000000001</v>
      </c>
      <c r="Y71">
        <v>3.6</v>
      </c>
      <c r="Z71">
        <v>1.1000000000000001</v>
      </c>
      <c r="AA71">
        <v>1</v>
      </c>
      <c r="AB71">
        <v>43.6</v>
      </c>
      <c r="AC71">
        <v>0.6</v>
      </c>
      <c r="AD71">
        <v>0.16</v>
      </c>
      <c r="AE71">
        <v>0.32</v>
      </c>
      <c r="AF71" t="s">
        <v>227</v>
      </c>
      <c r="AG71">
        <v>0.05</v>
      </c>
      <c r="AH71">
        <v>0.17</v>
      </c>
      <c r="AI71">
        <v>502</v>
      </c>
      <c r="AJ71">
        <v>4</v>
      </c>
      <c r="AK71">
        <v>5.2</v>
      </c>
      <c r="AL71">
        <v>0.57999999999999996</v>
      </c>
      <c r="AM71">
        <v>110</v>
      </c>
      <c r="AN71">
        <v>79</v>
      </c>
      <c r="AO71">
        <v>23.7</v>
      </c>
      <c r="AP71">
        <v>3.23</v>
      </c>
      <c r="AQ71">
        <v>35.200000000000003</v>
      </c>
      <c r="AR71">
        <v>2.2400000000000002</v>
      </c>
      <c r="AS71">
        <v>15.7</v>
      </c>
      <c r="AT71">
        <v>0.28000000000000003</v>
      </c>
      <c r="AU71">
        <v>0.11</v>
      </c>
      <c r="AV71">
        <v>7.0000000000000007E-2</v>
      </c>
      <c r="AW71">
        <v>15.85</v>
      </c>
      <c r="AX71">
        <v>0.31</v>
      </c>
      <c r="AY71">
        <v>0.09</v>
      </c>
      <c r="AZ71" t="s">
        <v>228</v>
      </c>
      <c r="BA71" t="s">
        <v>228</v>
      </c>
      <c r="BB71">
        <v>1.3</v>
      </c>
      <c r="BC71">
        <v>98.1</v>
      </c>
      <c r="BD71">
        <v>0.9</v>
      </c>
      <c r="BE71" t="s">
        <v>226</v>
      </c>
      <c r="BF71" t="s">
        <v>227</v>
      </c>
      <c r="BG71">
        <v>154</v>
      </c>
      <c r="BH71">
        <v>1615</v>
      </c>
      <c r="BI71" t="s">
        <v>224</v>
      </c>
      <c r="BJ71">
        <v>550</v>
      </c>
      <c r="BK71" t="s">
        <v>225</v>
      </c>
      <c r="BL71">
        <v>188</v>
      </c>
    </row>
    <row r="72" spans="1:64">
      <c r="A72" t="s">
        <v>61</v>
      </c>
      <c r="B72">
        <v>6.25</v>
      </c>
      <c r="C72" t="s">
        <v>224</v>
      </c>
      <c r="D72">
        <v>7.8</v>
      </c>
      <c r="E72">
        <v>1.8</v>
      </c>
      <c r="F72">
        <v>31.9</v>
      </c>
      <c r="G72">
        <v>10</v>
      </c>
      <c r="H72">
        <v>0.09</v>
      </c>
      <c r="I72">
        <v>1370</v>
      </c>
      <c r="J72">
        <v>0.41</v>
      </c>
      <c r="K72">
        <v>0.31</v>
      </c>
      <c r="L72">
        <v>0.08</v>
      </c>
      <c r="M72">
        <v>3.2</v>
      </c>
      <c r="N72">
        <v>0.44</v>
      </c>
      <c r="O72">
        <v>2.8</v>
      </c>
      <c r="P72">
        <v>0.08</v>
      </c>
      <c r="Q72">
        <v>0.8</v>
      </c>
      <c r="R72">
        <v>7.0000000000000007E-2</v>
      </c>
      <c r="S72" t="s">
        <v>225</v>
      </c>
      <c r="T72">
        <v>15</v>
      </c>
      <c r="U72">
        <v>1.1000000000000001</v>
      </c>
      <c r="V72" t="s">
        <v>226</v>
      </c>
      <c r="W72" t="s">
        <v>226</v>
      </c>
      <c r="X72">
        <v>0.24</v>
      </c>
      <c r="Y72">
        <v>1.4</v>
      </c>
      <c r="Z72">
        <v>0.33</v>
      </c>
      <c r="AA72">
        <v>1</v>
      </c>
      <c r="AB72">
        <v>9.6</v>
      </c>
      <c r="AC72">
        <v>0.7</v>
      </c>
      <c r="AD72">
        <v>0.06</v>
      </c>
      <c r="AE72" t="s">
        <v>229</v>
      </c>
      <c r="AF72" t="s">
        <v>227</v>
      </c>
      <c r="AG72">
        <v>0.01</v>
      </c>
      <c r="AH72">
        <v>7.0000000000000007E-2</v>
      </c>
      <c r="AI72">
        <v>507</v>
      </c>
      <c r="AJ72">
        <v>4</v>
      </c>
      <c r="AK72">
        <v>2.2000000000000002</v>
      </c>
      <c r="AL72">
        <v>0.43</v>
      </c>
      <c r="AM72">
        <v>72</v>
      </c>
      <c r="AN72">
        <v>106</v>
      </c>
      <c r="AO72">
        <v>17.899999999999999</v>
      </c>
      <c r="AP72">
        <v>0.96</v>
      </c>
      <c r="AQ72">
        <v>39.799999999999997</v>
      </c>
      <c r="AR72">
        <v>0.64</v>
      </c>
      <c r="AS72">
        <v>15.15</v>
      </c>
      <c r="AT72">
        <v>0.02</v>
      </c>
      <c r="AU72">
        <v>0.01</v>
      </c>
      <c r="AV72">
        <v>7.0000000000000007E-2</v>
      </c>
      <c r="AW72">
        <v>22.9</v>
      </c>
      <c r="AX72">
        <v>0.34</v>
      </c>
      <c r="AY72">
        <v>0.02</v>
      </c>
      <c r="AZ72" t="s">
        <v>228</v>
      </c>
      <c r="BA72" t="s">
        <v>228</v>
      </c>
      <c r="BB72">
        <v>0.1</v>
      </c>
      <c r="BC72">
        <v>97.9</v>
      </c>
      <c r="BD72">
        <v>1.2</v>
      </c>
      <c r="BE72">
        <v>32</v>
      </c>
      <c r="BF72" t="s">
        <v>227</v>
      </c>
      <c r="BG72">
        <v>172</v>
      </c>
      <c r="BH72">
        <v>2240</v>
      </c>
      <c r="BI72" t="s">
        <v>224</v>
      </c>
      <c r="BJ72">
        <v>618</v>
      </c>
      <c r="BK72" t="s">
        <v>225</v>
      </c>
      <c r="BL72">
        <v>178</v>
      </c>
    </row>
    <row r="73" spans="1:64">
      <c r="A73" t="s">
        <v>62</v>
      </c>
      <c r="B73">
        <v>5.8</v>
      </c>
      <c r="C73" t="s">
        <v>224</v>
      </c>
      <c r="D73">
        <v>13.6</v>
      </c>
      <c r="E73">
        <v>1.6</v>
      </c>
      <c r="F73">
        <v>28</v>
      </c>
      <c r="G73" t="s">
        <v>232</v>
      </c>
      <c r="H73">
        <v>0.1</v>
      </c>
      <c r="I73">
        <v>1280</v>
      </c>
      <c r="J73">
        <v>0.38</v>
      </c>
      <c r="K73">
        <v>0.33</v>
      </c>
      <c r="L73">
        <v>0.09</v>
      </c>
      <c r="M73">
        <v>4.0999999999999996</v>
      </c>
      <c r="N73">
        <v>0.3</v>
      </c>
      <c r="O73">
        <v>3.3</v>
      </c>
      <c r="P73">
        <v>0.08</v>
      </c>
      <c r="Q73">
        <v>0.8</v>
      </c>
      <c r="R73">
        <v>0.08</v>
      </c>
      <c r="S73" t="s">
        <v>225</v>
      </c>
      <c r="T73">
        <v>16.2</v>
      </c>
      <c r="U73">
        <v>0.8</v>
      </c>
      <c r="V73" t="s">
        <v>226</v>
      </c>
      <c r="W73" t="s">
        <v>226</v>
      </c>
      <c r="X73">
        <v>0.19</v>
      </c>
      <c r="Y73">
        <v>1.7</v>
      </c>
      <c r="Z73">
        <v>0.18</v>
      </c>
      <c r="AA73">
        <v>1</v>
      </c>
      <c r="AB73">
        <v>16.5</v>
      </c>
      <c r="AC73">
        <v>0.7</v>
      </c>
      <c r="AD73">
        <v>0.04</v>
      </c>
      <c r="AE73" t="s">
        <v>229</v>
      </c>
      <c r="AF73" t="s">
        <v>227</v>
      </c>
      <c r="AG73">
        <v>0.01</v>
      </c>
      <c r="AH73">
        <v>7.0000000000000007E-2</v>
      </c>
      <c r="AI73">
        <v>409</v>
      </c>
      <c r="AJ73">
        <v>4</v>
      </c>
      <c r="AK73">
        <v>1.9</v>
      </c>
      <c r="AL73">
        <v>0.5</v>
      </c>
      <c r="AM73">
        <v>77</v>
      </c>
      <c r="AN73">
        <v>124</v>
      </c>
      <c r="AO73">
        <v>15.05</v>
      </c>
      <c r="AP73">
        <v>1.36</v>
      </c>
      <c r="AQ73">
        <v>41.2</v>
      </c>
      <c r="AR73">
        <v>0.6</v>
      </c>
      <c r="AS73">
        <v>12.95</v>
      </c>
      <c r="AT73">
        <v>0.05</v>
      </c>
      <c r="AU73">
        <v>0.04</v>
      </c>
      <c r="AV73">
        <v>7.0000000000000007E-2</v>
      </c>
      <c r="AW73">
        <v>26.8</v>
      </c>
      <c r="AX73">
        <v>0.34</v>
      </c>
      <c r="AY73" t="s">
        <v>228</v>
      </c>
      <c r="AZ73" t="s">
        <v>228</v>
      </c>
      <c r="BA73" t="s">
        <v>228</v>
      </c>
      <c r="BB73">
        <v>1.8</v>
      </c>
      <c r="BC73">
        <v>100.5</v>
      </c>
      <c r="BD73">
        <v>1.3</v>
      </c>
      <c r="BE73">
        <v>9</v>
      </c>
      <c r="BF73" t="s">
        <v>227</v>
      </c>
      <c r="BG73">
        <v>157</v>
      </c>
      <c r="BH73">
        <v>2060</v>
      </c>
      <c r="BI73" t="s">
        <v>224</v>
      </c>
      <c r="BJ73">
        <v>553</v>
      </c>
      <c r="BK73" t="s">
        <v>225</v>
      </c>
      <c r="BL73">
        <v>189</v>
      </c>
    </row>
    <row r="74" spans="1:64">
      <c r="A74" t="s">
        <v>63</v>
      </c>
      <c r="B74">
        <v>5.86</v>
      </c>
      <c r="C74" t="s">
        <v>224</v>
      </c>
      <c r="D74">
        <v>7</v>
      </c>
      <c r="E74">
        <v>1.3</v>
      </c>
      <c r="F74">
        <v>32.6</v>
      </c>
      <c r="G74">
        <v>10</v>
      </c>
      <c r="H74">
        <v>0.06</v>
      </c>
      <c r="I74">
        <v>1430</v>
      </c>
      <c r="J74">
        <v>0.3</v>
      </c>
      <c r="K74">
        <v>0.26</v>
      </c>
      <c r="L74">
        <v>0.05</v>
      </c>
      <c r="M74">
        <v>4.2</v>
      </c>
      <c r="N74">
        <v>0.3</v>
      </c>
      <c r="O74">
        <v>2.6</v>
      </c>
      <c r="P74">
        <v>7.0000000000000007E-2</v>
      </c>
      <c r="Q74">
        <v>0.6</v>
      </c>
      <c r="R74">
        <v>0.08</v>
      </c>
      <c r="S74" t="s">
        <v>225</v>
      </c>
      <c r="T74">
        <v>12.9</v>
      </c>
      <c r="U74">
        <v>1</v>
      </c>
      <c r="V74" t="s">
        <v>226</v>
      </c>
      <c r="W74" t="s">
        <v>226</v>
      </c>
      <c r="X74">
        <v>0.19</v>
      </c>
      <c r="Y74">
        <v>1</v>
      </c>
      <c r="Z74">
        <v>0.27</v>
      </c>
      <c r="AA74">
        <v>1</v>
      </c>
      <c r="AB74">
        <v>6.9</v>
      </c>
      <c r="AC74">
        <v>0.6</v>
      </c>
      <c r="AD74">
        <v>0.04</v>
      </c>
      <c r="AE74" t="s">
        <v>229</v>
      </c>
      <c r="AF74" t="s">
        <v>227</v>
      </c>
      <c r="AG74" t="s">
        <v>228</v>
      </c>
      <c r="AH74">
        <v>0.06</v>
      </c>
      <c r="AI74">
        <v>530</v>
      </c>
      <c r="AJ74">
        <v>4</v>
      </c>
      <c r="AK74">
        <v>1.6</v>
      </c>
      <c r="AL74">
        <v>0.45</v>
      </c>
      <c r="AM74">
        <v>71</v>
      </c>
      <c r="AN74">
        <v>97</v>
      </c>
      <c r="AO74">
        <v>16.850000000000001</v>
      </c>
      <c r="AP74">
        <v>0.92</v>
      </c>
      <c r="AQ74">
        <v>41.3</v>
      </c>
      <c r="AR74">
        <v>0.44</v>
      </c>
      <c r="AS74">
        <v>14.6</v>
      </c>
      <c r="AT74" t="s">
        <v>228</v>
      </c>
      <c r="AU74">
        <v>0.04</v>
      </c>
      <c r="AV74">
        <v>0.09</v>
      </c>
      <c r="AW74">
        <v>23.7</v>
      </c>
      <c r="AX74">
        <v>0.33</v>
      </c>
      <c r="AY74" t="s">
        <v>228</v>
      </c>
      <c r="AZ74" t="s">
        <v>228</v>
      </c>
      <c r="BA74" t="s">
        <v>228</v>
      </c>
      <c r="BB74">
        <v>2.1</v>
      </c>
      <c r="BC74">
        <v>100.5</v>
      </c>
      <c r="BD74">
        <v>1.7</v>
      </c>
      <c r="BE74">
        <v>41</v>
      </c>
      <c r="BF74" t="s">
        <v>227</v>
      </c>
      <c r="BG74">
        <v>161</v>
      </c>
      <c r="BH74">
        <v>2220</v>
      </c>
      <c r="BI74" t="s">
        <v>224</v>
      </c>
      <c r="BJ74">
        <v>578</v>
      </c>
      <c r="BK74" t="s">
        <v>225</v>
      </c>
      <c r="BL74">
        <v>179</v>
      </c>
    </row>
    <row r="75" spans="1:64">
      <c r="A75" t="s">
        <v>64</v>
      </c>
      <c r="B75">
        <v>5.57</v>
      </c>
      <c r="C75" t="s">
        <v>224</v>
      </c>
      <c r="D75">
        <v>3.9</v>
      </c>
      <c r="E75">
        <v>0.9</v>
      </c>
      <c r="F75">
        <v>26.3</v>
      </c>
      <c r="G75" t="s">
        <v>232</v>
      </c>
      <c r="H75">
        <v>0.02</v>
      </c>
      <c r="I75">
        <v>747</v>
      </c>
      <c r="J75">
        <v>0.22</v>
      </c>
      <c r="K75">
        <v>0.2</v>
      </c>
      <c r="L75">
        <v>0.05</v>
      </c>
      <c r="M75">
        <v>4.2</v>
      </c>
      <c r="N75">
        <v>0.13</v>
      </c>
      <c r="O75">
        <v>2.9</v>
      </c>
      <c r="P75">
        <v>0.04</v>
      </c>
      <c r="Q75">
        <v>0.6</v>
      </c>
      <c r="R75">
        <v>0.06</v>
      </c>
      <c r="S75" t="s">
        <v>225</v>
      </c>
      <c r="T75">
        <v>15.9</v>
      </c>
      <c r="U75">
        <v>0.5</v>
      </c>
      <c r="V75" t="s">
        <v>226</v>
      </c>
      <c r="W75" t="s">
        <v>226</v>
      </c>
      <c r="X75">
        <v>0.1</v>
      </c>
      <c r="Y75">
        <v>0.6</v>
      </c>
      <c r="Z75">
        <v>0.11</v>
      </c>
      <c r="AA75">
        <v>1</v>
      </c>
      <c r="AB75">
        <v>4.5</v>
      </c>
      <c r="AC75">
        <v>0.7</v>
      </c>
      <c r="AD75">
        <v>0.02</v>
      </c>
      <c r="AE75" t="s">
        <v>229</v>
      </c>
      <c r="AF75" t="s">
        <v>227</v>
      </c>
      <c r="AG75">
        <v>0.01</v>
      </c>
      <c r="AH75">
        <v>0.06</v>
      </c>
      <c r="AI75">
        <v>718</v>
      </c>
      <c r="AJ75">
        <v>4</v>
      </c>
      <c r="AK75">
        <v>1.2</v>
      </c>
      <c r="AL75">
        <v>0.38</v>
      </c>
      <c r="AM75">
        <v>62</v>
      </c>
      <c r="AN75">
        <v>106</v>
      </c>
      <c r="AO75">
        <v>14.75</v>
      </c>
      <c r="AP75">
        <v>0.71</v>
      </c>
      <c r="AQ75">
        <v>42.2</v>
      </c>
      <c r="AR75">
        <v>0.23</v>
      </c>
      <c r="AS75">
        <v>13.5</v>
      </c>
      <c r="AT75" t="s">
        <v>228</v>
      </c>
      <c r="AU75" t="s">
        <v>228</v>
      </c>
      <c r="AV75">
        <v>0.09</v>
      </c>
      <c r="AW75">
        <v>26.1</v>
      </c>
      <c r="AX75">
        <v>0.33</v>
      </c>
      <c r="AY75">
        <v>0.08</v>
      </c>
      <c r="AZ75" t="s">
        <v>228</v>
      </c>
      <c r="BA75" t="s">
        <v>228</v>
      </c>
      <c r="BB75">
        <v>2.0099999999999998</v>
      </c>
      <c r="BC75">
        <v>100</v>
      </c>
      <c r="BD75">
        <v>1.1000000000000001</v>
      </c>
      <c r="BE75">
        <v>30</v>
      </c>
      <c r="BF75" t="s">
        <v>227</v>
      </c>
      <c r="BG75">
        <v>168</v>
      </c>
      <c r="BH75">
        <v>1290</v>
      </c>
      <c r="BI75" t="s">
        <v>224</v>
      </c>
      <c r="BJ75">
        <v>520</v>
      </c>
      <c r="BK75" t="s">
        <v>225</v>
      </c>
      <c r="BL75">
        <v>175</v>
      </c>
    </row>
    <row r="76" spans="1:64">
      <c r="A76" t="s">
        <v>65</v>
      </c>
      <c r="B76">
        <v>5.6</v>
      </c>
      <c r="C76" t="s">
        <v>224</v>
      </c>
      <c r="D76">
        <v>4.0999999999999996</v>
      </c>
      <c r="E76">
        <v>1.1000000000000001</v>
      </c>
      <c r="F76">
        <v>22.9</v>
      </c>
      <c r="G76" t="s">
        <v>232</v>
      </c>
      <c r="H76">
        <v>0.05</v>
      </c>
      <c r="I76">
        <v>835</v>
      </c>
      <c r="J76">
        <v>0.22</v>
      </c>
      <c r="K76">
        <v>0.25</v>
      </c>
      <c r="L76" t="s">
        <v>231</v>
      </c>
      <c r="M76">
        <v>5.5</v>
      </c>
      <c r="N76">
        <v>0.11</v>
      </c>
      <c r="O76">
        <v>3.1</v>
      </c>
      <c r="P76">
        <v>0.04</v>
      </c>
      <c r="Q76">
        <v>0.6</v>
      </c>
      <c r="R76">
        <v>0.06</v>
      </c>
      <c r="S76" t="s">
        <v>225</v>
      </c>
      <c r="T76">
        <v>17</v>
      </c>
      <c r="U76">
        <v>0.6</v>
      </c>
      <c r="V76" t="s">
        <v>226</v>
      </c>
      <c r="W76" t="s">
        <v>226</v>
      </c>
      <c r="X76">
        <v>0.13</v>
      </c>
      <c r="Y76">
        <v>0.9</v>
      </c>
      <c r="Z76">
        <v>0.17</v>
      </c>
      <c r="AA76">
        <v>1</v>
      </c>
      <c r="AB76">
        <v>5.2</v>
      </c>
      <c r="AC76">
        <v>0.7</v>
      </c>
      <c r="AD76">
        <v>0.03</v>
      </c>
      <c r="AE76" t="s">
        <v>229</v>
      </c>
      <c r="AF76" t="s">
        <v>227</v>
      </c>
      <c r="AG76">
        <v>0.02</v>
      </c>
      <c r="AH76">
        <v>0.06</v>
      </c>
      <c r="AI76">
        <v>999</v>
      </c>
      <c r="AJ76">
        <v>4</v>
      </c>
      <c r="AK76">
        <v>1.3</v>
      </c>
      <c r="AL76">
        <v>0.36</v>
      </c>
      <c r="AM76">
        <v>65</v>
      </c>
      <c r="AN76">
        <v>115</v>
      </c>
      <c r="AO76">
        <v>13</v>
      </c>
      <c r="AP76">
        <v>0.77</v>
      </c>
      <c r="AQ76">
        <v>43</v>
      </c>
      <c r="AR76">
        <v>7.0000000000000007E-2</v>
      </c>
      <c r="AS76">
        <v>11.6</v>
      </c>
      <c r="AT76" t="s">
        <v>228</v>
      </c>
      <c r="AU76">
        <v>0.01</v>
      </c>
      <c r="AV76">
        <v>0.12</v>
      </c>
      <c r="AW76">
        <v>25.1</v>
      </c>
      <c r="AX76">
        <v>0.35</v>
      </c>
      <c r="AY76" t="s">
        <v>228</v>
      </c>
      <c r="AZ76" t="s">
        <v>228</v>
      </c>
      <c r="BA76" t="s">
        <v>228</v>
      </c>
      <c r="BB76">
        <v>0.7</v>
      </c>
      <c r="BC76">
        <v>94.7</v>
      </c>
      <c r="BD76">
        <v>1.6</v>
      </c>
      <c r="BE76">
        <v>37</v>
      </c>
      <c r="BF76" t="s">
        <v>227</v>
      </c>
      <c r="BG76">
        <v>168</v>
      </c>
      <c r="BH76">
        <v>1375</v>
      </c>
      <c r="BI76" t="s">
        <v>224</v>
      </c>
      <c r="BJ76">
        <v>522</v>
      </c>
      <c r="BK76" t="s">
        <v>225</v>
      </c>
      <c r="BL76">
        <v>193</v>
      </c>
    </row>
    <row r="77" spans="1:64">
      <c r="A77" t="s">
        <v>66</v>
      </c>
      <c r="B77">
        <v>2.56</v>
      </c>
      <c r="C77" t="s">
        <v>224</v>
      </c>
      <c r="D77">
        <v>3.9</v>
      </c>
      <c r="E77">
        <v>1.3</v>
      </c>
      <c r="F77">
        <v>52.9</v>
      </c>
      <c r="G77">
        <v>200</v>
      </c>
      <c r="H77">
        <v>0.05</v>
      </c>
      <c r="I77">
        <v>895</v>
      </c>
      <c r="J77">
        <v>0.25</v>
      </c>
      <c r="K77">
        <v>0.16</v>
      </c>
      <c r="L77">
        <v>0.06</v>
      </c>
      <c r="M77">
        <v>5.9</v>
      </c>
      <c r="N77">
        <v>0.24</v>
      </c>
      <c r="O77">
        <v>1.3</v>
      </c>
      <c r="P77">
        <v>0.05</v>
      </c>
      <c r="Q77">
        <v>0.6</v>
      </c>
      <c r="R77">
        <v>0.05</v>
      </c>
      <c r="S77" t="s">
        <v>225</v>
      </c>
      <c r="T77">
        <v>7.7</v>
      </c>
      <c r="U77">
        <v>0.9</v>
      </c>
      <c r="V77" t="s">
        <v>226</v>
      </c>
      <c r="W77" t="s">
        <v>226</v>
      </c>
      <c r="X77">
        <v>0.2</v>
      </c>
      <c r="Y77">
        <v>0.7</v>
      </c>
      <c r="Z77">
        <v>0.17</v>
      </c>
      <c r="AA77">
        <v>1</v>
      </c>
      <c r="AB77">
        <v>7.3</v>
      </c>
      <c r="AC77">
        <v>0.4</v>
      </c>
      <c r="AD77">
        <v>0.04</v>
      </c>
      <c r="AE77" t="s">
        <v>229</v>
      </c>
      <c r="AF77" t="s">
        <v>227</v>
      </c>
      <c r="AG77" t="s">
        <v>228</v>
      </c>
      <c r="AH77" t="s">
        <v>229</v>
      </c>
      <c r="AI77">
        <v>777</v>
      </c>
      <c r="AJ77">
        <v>4</v>
      </c>
      <c r="AK77">
        <v>1.3</v>
      </c>
      <c r="AL77">
        <v>0.28000000000000003</v>
      </c>
      <c r="AM77">
        <v>120</v>
      </c>
      <c r="AN77">
        <v>56</v>
      </c>
      <c r="AO77">
        <v>22.3</v>
      </c>
      <c r="AP77">
        <v>0.9</v>
      </c>
      <c r="AQ77">
        <v>41.7</v>
      </c>
      <c r="AR77">
        <v>0.27</v>
      </c>
      <c r="AS77">
        <v>17.5</v>
      </c>
      <c r="AT77" t="s">
        <v>228</v>
      </c>
      <c r="AU77">
        <v>0.01</v>
      </c>
      <c r="AV77">
        <v>0.16</v>
      </c>
      <c r="AW77">
        <v>13.3</v>
      </c>
      <c r="AX77">
        <v>0.35</v>
      </c>
      <c r="AY77" t="s">
        <v>228</v>
      </c>
      <c r="AZ77" t="s">
        <v>228</v>
      </c>
      <c r="BA77" t="s">
        <v>228</v>
      </c>
      <c r="BB77">
        <v>2.2799999999999998</v>
      </c>
      <c r="BC77">
        <v>98.8</v>
      </c>
      <c r="BD77">
        <v>0.8</v>
      </c>
      <c r="BE77">
        <v>15</v>
      </c>
      <c r="BF77" t="s">
        <v>227</v>
      </c>
      <c r="BG77">
        <v>178</v>
      </c>
      <c r="BH77">
        <v>1180</v>
      </c>
      <c r="BI77" t="s">
        <v>224</v>
      </c>
      <c r="BJ77">
        <v>607</v>
      </c>
      <c r="BK77" t="s">
        <v>225</v>
      </c>
      <c r="BL77">
        <v>203</v>
      </c>
    </row>
    <row r="78" spans="1:64">
      <c r="A78" t="s">
        <v>67</v>
      </c>
      <c r="B78">
        <v>5.91</v>
      </c>
      <c r="C78" t="s">
        <v>224</v>
      </c>
      <c r="D78">
        <v>4.5999999999999996</v>
      </c>
      <c r="E78">
        <v>1</v>
      </c>
      <c r="F78">
        <v>36.1</v>
      </c>
      <c r="G78">
        <v>30</v>
      </c>
      <c r="H78">
        <v>0.05</v>
      </c>
      <c r="I78">
        <v>1120</v>
      </c>
      <c r="J78">
        <v>0.25</v>
      </c>
      <c r="K78">
        <v>0.21</v>
      </c>
      <c r="L78">
        <v>0.05</v>
      </c>
      <c r="M78">
        <v>4.0999999999999996</v>
      </c>
      <c r="N78">
        <v>0.23</v>
      </c>
      <c r="O78">
        <v>2.5</v>
      </c>
      <c r="P78">
        <v>0.05</v>
      </c>
      <c r="Q78">
        <v>0.9</v>
      </c>
      <c r="R78">
        <v>0.06</v>
      </c>
      <c r="S78" t="s">
        <v>225</v>
      </c>
      <c r="T78">
        <v>12.1</v>
      </c>
      <c r="U78">
        <v>0.7</v>
      </c>
      <c r="V78" t="s">
        <v>226</v>
      </c>
      <c r="W78" t="s">
        <v>226</v>
      </c>
      <c r="X78">
        <v>0.13</v>
      </c>
      <c r="Y78">
        <v>0.8</v>
      </c>
      <c r="Z78">
        <v>0.18</v>
      </c>
      <c r="AA78">
        <v>1</v>
      </c>
      <c r="AB78">
        <v>4.9000000000000004</v>
      </c>
      <c r="AC78">
        <v>0.6</v>
      </c>
      <c r="AD78">
        <v>0.03</v>
      </c>
      <c r="AE78" t="s">
        <v>229</v>
      </c>
      <c r="AF78" t="s">
        <v>227</v>
      </c>
      <c r="AG78">
        <v>0.01</v>
      </c>
      <c r="AH78" t="s">
        <v>229</v>
      </c>
      <c r="AI78">
        <v>560</v>
      </c>
      <c r="AJ78">
        <v>4</v>
      </c>
      <c r="AK78">
        <v>1.4</v>
      </c>
      <c r="AL78">
        <v>0.37</v>
      </c>
      <c r="AM78">
        <v>76</v>
      </c>
      <c r="AN78">
        <v>87</v>
      </c>
      <c r="AO78">
        <v>18.05</v>
      </c>
      <c r="AP78">
        <v>0.72</v>
      </c>
      <c r="AQ78">
        <v>41</v>
      </c>
      <c r="AR78">
        <v>0.37</v>
      </c>
      <c r="AS78">
        <v>15.4</v>
      </c>
      <c r="AT78" t="s">
        <v>228</v>
      </c>
      <c r="AU78">
        <v>0.01</v>
      </c>
      <c r="AV78">
        <v>0.11</v>
      </c>
      <c r="AW78">
        <v>21.7</v>
      </c>
      <c r="AX78">
        <v>0.34</v>
      </c>
      <c r="AY78">
        <v>0.01</v>
      </c>
      <c r="AZ78" t="s">
        <v>228</v>
      </c>
      <c r="BA78" t="s">
        <v>228</v>
      </c>
      <c r="BB78">
        <v>1.9</v>
      </c>
      <c r="BC78">
        <v>99.6</v>
      </c>
      <c r="BD78">
        <v>1.2</v>
      </c>
      <c r="BE78">
        <v>10</v>
      </c>
      <c r="BF78" t="s">
        <v>227</v>
      </c>
      <c r="BG78">
        <v>171</v>
      </c>
      <c r="BH78">
        <v>1795</v>
      </c>
      <c r="BI78" t="s">
        <v>224</v>
      </c>
      <c r="BJ78">
        <v>588</v>
      </c>
      <c r="BK78" t="s">
        <v>225</v>
      </c>
      <c r="BL78">
        <v>189</v>
      </c>
    </row>
    <row r="79" spans="1:64">
      <c r="A79" t="s">
        <v>68</v>
      </c>
      <c r="B79">
        <v>5.23</v>
      </c>
      <c r="C79" t="s">
        <v>224</v>
      </c>
      <c r="D79">
        <v>3.9</v>
      </c>
      <c r="E79">
        <v>1.2</v>
      </c>
      <c r="F79">
        <v>23.9</v>
      </c>
      <c r="G79" t="s">
        <v>232</v>
      </c>
      <c r="H79">
        <v>0.06</v>
      </c>
      <c r="I79">
        <v>1060</v>
      </c>
      <c r="J79">
        <v>0.2</v>
      </c>
      <c r="K79">
        <v>0.25</v>
      </c>
      <c r="L79">
        <v>0.03</v>
      </c>
      <c r="M79">
        <v>3.6</v>
      </c>
      <c r="N79">
        <v>0.26</v>
      </c>
      <c r="O79">
        <v>2.4</v>
      </c>
      <c r="P79">
        <v>0.05</v>
      </c>
      <c r="Q79">
        <v>0.6</v>
      </c>
      <c r="R79">
        <v>0.05</v>
      </c>
      <c r="S79" t="s">
        <v>225</v>
      </c>
      <c r="T79">
        <v>13.8</v>
      </c>
      <c r="U79">
        <v>0.7</v>
      </c>
      <c r="V79" t="s">
        <v>226</v>
      </c>
      <c r="W79" t="s">
        <v>226</v>
      </c>
      <c r="X79">
        <v>0.15</v>
      </c>
      <c r="Y79">
        <v>0.8</v>
      </c>
      <c r="Z79">
        <v>0.18</v>
      </c>
      <c r="AA79">
        <v>1</v>
      </c>
      <c r="AB79">
        <v>12.4</v>
      </c>
      <c r="AC79">
        <v>0.6</v>
      </c>
      <c r="AD79">
        <v>0.02</v>
      </c>
      <c r="AE79" t="s">
        <v>229</v>
      </c>
      <c r="AF79" t="s">
        <v>227</v>
      </c>
      <c r="AG79" t="s">
        <v>228</v>
      </c>
      <c r="AH79">
        <v>0.05</v>
      </c>
      <c r="AI79">
        <v>613</v>
      </c>
      <c r="AJ79">
        <v>4</v>
      </c>
      <c r="AK79">
        <v>1.4</v>
      </c>
      <c r="AL79">
        <v>0.3</v>
      </c>
      <c r="AM79">
        <v>54</v>
      </c>
      <c r="AN79">
        <v>95</v>
      </c>
      <c r="AO79">
        <v>14.85</v>
      </c>
      <c r="AP79">
        <v>0.71</v>
      </c>
      <c r="AQ79">
        <v>41.7</v>
      </c>
      <c r="AR79">
        <v>0.34</v>
      </c>
      <c r="AS79">
        <v>13.25</v>
      </c>
      <c r="AT79" t="s">
        <v>228</v>
      </c>
      <c r="AU79" t="s">
        <v>228</v>
      </c>
      <c r="AV79">
        <v>0.12</v>
      </c>
      <c r="AW79">
        <v>25.9</v>
      </c>
      <c r="AX79">
        <v>0.33</v>
      </c>
      <c r="AY79" t="s">
        <v>228</v>
      </c>
      <c r="AZ79" t="s">
        <v>228</v>
      </c>
      <c r="BA79" t="s">
        <v>228</v>
      </c>
      <c r="BB79">
        <v>2.7</v>
      </c>
      <c r="BC79">
        <v>99.9</v>
      </c>
      <c r="BD79">
        <v>1.5</v>
      </c>
      <c r="BE79">
        <v>19</v>
      </c>
      <c r="BF79" t="s">
        <v>227</v>
      </c>
      <c r="BG79">
        <v>167</v>
      </c>
      <c r="BH79">
        <v>1930</v>
      </c>
      <c r="BI79" t="s">
        <v>224</v>
      </c>
      <c r="BJ79">
        <v>561</v>
      </c>
      <c r="BK79" t="s">
        <v>225</v>
      </c>
      <c r="BL79">
        <v>184</v>
      </c>
    </row>
    <row r="80" spans="1:64">
      <c r="A80" t="s">
        <v>69</v>
      </c>
      <c r="B80">
        <v>5.04</v>
      </c>
      <c r="C80" t="s">
        <v>224</v>
      </c>
      <c r="D80">
        <v>6.7</v>
      </c>
      <c r="E80">
        <v>4.0999999999999996</v>
      </c>
      <c r="F80">
        <v>33.700000000000003</v>
      </c>
      <c r="G80">
        <v>30</v>
      </c>
      <c r="H80">
        <v>0.05</v>
      </c>
      <c r="I80">
        <v>786</v>
      </c>
      <c r="J80">
        <v>0.35</v>
      </c>
      <c r="K80">
        <v>0.32</v>
      </c>
      <c r="L80">
        <v>0.08</v>
      </c>
      <c r="M80">
        <v>4.0999999999999996</v>
      </c>
      <c r="N80">
        <v>0.44</v>
      </c>
      <c r="O80">
        <v>2.7</v>
      </c>
      <c r="P80">
        <v>7.0000000000000007E-2</v>
      </c>
      <c r="Q80">
        <v>2.2000000000000002</v>
      </c>
      <c r="R80">
        <v>7.0000000000000007E-2</v>
      </c>
      <c r="S80" t="s">
        <v>225</v>
      </c>
      <c r="T80">
        <v>14.1</v>
      </c>
      <c r="U80">
        <v>2</v>
      </c>
      <c r="V80" t="s">
        <v>226</v>
      </c>
      <c r="W80" t="s">
        <v>226</v>
      </c>
      <c r="X80">
        <v>0.49</v>
      </c>
      <c r="Y80">
        <v>1</v>
      </c>
      <c r="Z80">
        <v>0.48</v>
      </c>
      <c r="AA80">
        <v>1</v>
      </c>
      <c r="AB80">
        <v>5.6</v>
      </c>
      <c r="AC80">
        <v>0.7</v>
      </c>
      <c r="AD80">
        <v>0.03</v>
      </c>
      <c r="AE80">
        <v>0.1</v>
      </c>
      <c r="AF80" t="s">
        <v>227</v>
      </c>
      <c r="AG80" t="s">
        <v>228</v>
      </c>
      <c r="AH80">
        <v>0.09</v>
      </c>
      <c r="AI80">
        <v>573</v>
      </c>
      <c r="AJ80">
        <v>4</v>
      </c>
      <c r="AK80">
        <v>2.1</v>
      </c>
      <c r="AL80">
        <v>0.35</v>
      </c>
      <c r="AM80">
        <v>81</v>
      </c>
      <c r="AN80">
        <v>100</v>
      </c>
      <c r="AO80">
        <v>17.2</v>
      </c>
      <c r="AP80">
        <v>0.75</v>
      </c>
      <c r="AQ80">
        <v>40.5</v>
      </c>
      <c r="AR80">
        <v>0.49</v>
      </c>
      <c r="AS80">
        <v>14.6</v>
      </c>
      <c r="AT80" t="s">
        <v>228</v>
      </c>
      <c r="AU80">
        <v>0.02</v>
      </c>
      <c r="AV80">
        <v>0.1</v>
      </c>
      <c r="AW80">
        <v>23</v>
      </c>
      <c r="AX80">
        <v>0.33</v>
      </c>
      <c r="AY80">
        <v>0.04</v>
      </c>
      <c r="AZ80" t="s">
        <v>228</v>
      </c>
      <c r="BA80" t="s">
        <v>228</v>
      </c>
      <c r="BB80">
        <v>2.3199999999999998</v>
      </c>
      <c r="BC80">
        <v>99.4</v>
      </c>
      <c r="BD80">
        <v>1.1000000000000001</v>
      </c>
      <c r="BE80">
        <v>23</v>
      </c>
      <c r="BF80" t="s">
        <v>227</v>
      </c>
      <c r="BG80">
        <v>169</v>
      </c>
      <c r="BH80">
        <v>1270</v>
      </c>
      <c r="BI80" t="s">
        <v>224</v>
      </c>
      <c r="BJ80">
        <v>535</v>
      </c>
      <c r="BK80">
        <v>2</v>
      </c>
      <c r="BL80">
        <v>198</v>
      </c>
    </row>
    <row r="81" spans="1:64">
      <c r="A81" t="s">
        <v>70</v>
      </c>
      <c r="B81">
        <v>4.9000000000000004</v>
      </c>
      <c r="C81" t="s">
        <v>224</v>
      </c>
      <c r="D81">
        <v>11.4</v>
      </c>
      <c r="E81">
        <v>1.2</v>
      </c>
      <c r="F81">
        <v>29.9</v>
      </c>
      <c r="G81">
        <v>50</v>
      </c>
      <c r="H81">
        <v>0.06</v>
      </c>
      <c r="I81">
        <v>728</v>
      </c>
      <c r="J81">
        <v>0.31</v>
      </c>
      <c r="K81">
        <v>0.25</v>
      </c>
      <c r="L81">
        <v>0.06</v>
      </c>
      <c r="M81">
        <v>4.3</v>
      </c>
      <c r="N81">
        <v>0.26</v>
      </c>
      <c r="O81">
        <v>2.2999999999999998</v>
      </c>
      <c r="P81">
        <v>7.0000000000000007E-2</v>
      </c>
      <c r="Q81">
        <v>0.6</v>
      </c>
      <c r="R81">
        <v>0.05</v>
      </c>
      <c r="S81" t="s">
        <v>225</v>
      </c>
      <c r="T81">
        <v>12</v>
      </c>
      <c r="U81">
        <v>0.8</v>
      </c>
      <c r="V81" t="s">
        <v>226</v>
      </c>
      <c r="W81" t="s">
        <v>226</v>
      </c>
      <c r="X81">
        <v>0.15</v>
      </c>
      <c r="Y81">
        <v>0.7</v>
      </c>
      <c r="Z81">
        <v>0.18</v>
      </c>
      <c r="AA81">
        <v>1</v>
      </c>
      <c r="AB81">
        <v>9.9</v>
      </c>
      <c r="AC81">
        <v>0.6</v>
      </c>
      <c r="AD81">
        <v>0.04</v>
      </c>
      <c r="AE81" t="s">
        <v>229</v>
      </c>
      <c r="AF81" t="s">
        <v>227</v>
      </c>
      <c r="AG81">
        <v>0.01</v>
      </c>
      <c r="AH81">
        <v>0.05</v>
      </c>
      <c r="AI81">
        <v>738</v>
      </c>
      <c r="AJ81">
        <v>4</v>
      </c>
      <c r="AK81">
        <v>1.6</v>
      </c>
      <c r="AL81">
        <v>0.36</v>
      </c>
      <c r="AM81">
        <v>78</v>
      </c>
      <c r="AN81">
        <v>87</v>
      </c>
      <c r="AO81">
        <v>17.149999999999999</v>
      </c>
      <c r="AP81">
        <v>0.78</v>
      </c>
      <c r="AQ81">
        <v>39.9</v>
      </c>
      <c r="AR81">
        <v>1.22</v>
      </c>
      <c r="AS81">
        <v>14.6</v>
      </c>
      <c r="AT81" t="s">
        <v>228</v>
      </c>
      <c r="AU81" t="s">
        <v>228</v>
      </c>
      <c r="AV81">
        <v>0.1</v>
      </c>
      <c r="AW81">
        <v>21.1</v>
      </c>
      <c r="AX81">
        <v>0.35</v>
      </c>
      <c r="AY81" t="s">
        <v>228</v>
      </c>
      <c r="AZ81">
        <v>0.01</v>
      </c>
      <c r="BA81" t="s">
        <v>228</v>
      </c>
      <c r="BB81">
        <v>3.23</v>
      </c>
      <c r="BC81">
        <v>98.4</v>
      </c>
      <c r="BD81">
        <v>1.4</v>
      </c>
      <c r="BE81">
        <v>55</v>
      </c>
      <c r="BF81" t="s">
        <v>227</v>
      </c>
      <c r="BG81">
        <v>163</v>
      </c>
      <c r="BH81">
        <v>1145</v>
      </c>
      <c r="BI81" t="s">
        <v>224</v>
      </c>
      <c r="BJ81">
        <v>537</v>
      </c>
      <c r="BK81" t="s">
        <v>225</v>
      </c>
      <c r="BL81">
        <v>199</v>
      </c>
    </row>
    <row r="82" spans="1:64">
      <c r="A82" t="s">
        <v>71</v>
      </c>
      <c r="B82">
        <v>5.03</v>
      </c>
      <c r="C82" t="s">
        <v>224</v>
      </c>
      <c r="D82">
        <v>4.5</v>
      </c>
      <c r="E82">
        <v>0.7</v>
      </c>
      <c r="F82">
        <v>42.8</v>
      </c>
      <c r="G82">
        <v>100</v>
      </c>
      <c r="H82">
        <v>0.02</v>
      </c>
      <c r="I82">
        <v>552</v>
      </c>
      <c r="J82">
        <v>0.17</v>
      </c>
      <c r="K82">
        <v>0.14000000000000001</v>
      </c>
      <c r="L82" t="s">
        <v>231</v>
      </c>
      <c r="M82">
        <v>6.2</v>
      </c>
      <c r="N82">
        <v>0.2</v>
      </c>
      <c r="O82">
        <v>1.7</v>
      </c>
      <c r="P82">
        <v>0.04</v>
      </c>
      <c r="Q82" t="s">
        <v>227</v>
      </c>
      <c r="R82">
        <v>0.05</v>
      </c>
      <c r="S82" t="s">
        <v>225</v>
      </c>
      <c r="T82">
        <v>9.4</v>
      </c>
      <c r="U82">
        <v>0.5</v>
      </c>
      <c r="V82" t="s">
        <v>226</v>
      </c>
      <c r="W82" t="s">
        <v>226</v>
      </c>
      <c r="X82">
        <v>0.1</v>
      </c>
      <c r="Y82">
        <v>0.6</v>
      </c>
      <c r="Z82">
        <v>0.12</v>
      </c>
      <c r="AA82">
        <v>1</v>
      </c>
      <c r="AB82">
        <v>3</v>
      </c>
      <c r="AC82">
        <v>0.4</v>
      </c>
      <c r="AD82" t="s">
        <v>228</v>
      </c>
      <c r="AE82" t="s">
        <v>229</v>
      </c>
      <c r="AF82" t="s">
        <v>227</v>
      </c>
      <c r="AG82" t="s">
        <v>228</v>
      </c>
      <c r="AH82" t="s">
        <v>229</v>
      </c>
      <c r="AI82">
        <v>731</v>
      </c>
      <c r="AJ82">
        <v>4</v>
      </c>
      <c r="AK82">
        <v>1</v>
      </c>
      <c r="AL82">
        <v>0.31</v>
      </c>
      <c r="AM82">
        <v>107</v>
      </c>
      <c r="AN82">
        <v>67</v>
      </c>
      <c r="AO82">
        <v>17.5</v>
      </c>
      <c r="AP82">
        <v>0.89</v>
      </c>
      <c r="AQ82">
        <v>41.5</v>
      </c>
      <c r="AR82">
        <v>0.04</v>
      </c>
      <c r="AS82">
        <v>14.75</v>
      </c>
      <c r="AT82" t="s">
        <v>228</v>
      </c>
      <c r="AU82" t="s">
        <v>228</v>
      </c>
      <c r="AV82">
        <v>0.16</v>
      </c>
      <c r="AW82">
        <v>16.8</v>
      </c>
      <c r="AX82">
        <v>0.33</v>
      </c>
      <c r="AY82">
        <v>0.01</v>
      </c>
      <c r="AZ82" t="s">
        <v>228</v>
      </c>
      <c r="BA82" t="s">
        <v>228</v>
      </c>
      <c r="BB82">
        <v>2.8</v>
      </c>
      <c r="BC82">
        <v>94.8</v>
      </c>
      <c r="BD82">
        <v>1.2</v>
      </c>
      <c r="BE82">
        <v>15</v>
      </c>
      <c r="BF82" t="s">
        <v>227</v>
      </c>
      <c r="BG82">
        <v>175</v>
      </c>
      <c r="BH82">
        <v>801</v>
      </c>
      <c r="BI82" t="s">
        <v>224</v>
      </c>
      <c r="BJ82">
        <v>568</v>
      </c>
      <c r="BK82">
        <v>2</v>
      </c>
      <c r="BL82">
        <v>209</v>
      </c>
    </row>
    <row r="83" spans="1:64">
      <c r="A83" t="s">
        <v>72</v>
      </c>
      <c r="B83">
        <v>4.53</v>
      </c>
      <c r="C83" t="s">
        <v>224</v>
      </c>
      <c r="D83">
        <v>2.7</v>
      </c>
      <c r="E83">
        <v>0.9</v>
      </c>
      <c r="F83">
        <v>59.1</v>
      </c>
      <c r="G83">
        <v>260</v>
      </c>
      <c r="H83">
        <v>0.03</v>
      </c>
      <c r="I83">
        <v>639</v>
      </c>
      <c r="J83">
        <v>0.2</v>
      </c>
      <c r="K83">
        <v>0.16</v>
      </c>
      <c r="L83">
        <v>0.04</v>
      </c>
      <c r="M83">
        <v>7.7</v>
      </c>
      <c r="N83">
        <v>0.13</v>
      </c>
      <c r="O83">
        <v>1</v>
      </c>
      <c r="P83">
        <v>0.04</v>
      </c>
      <c r="Q83" t="s">
        <v>227</v>
      </c>
      <c r="R83">
        <v>0.03</v>
      </c>
      <c r="S83" t="s">
        <v>225</v>
      </c>
      <c r="T83">
        <v>5.8</v>
      </c>
      <c r="U83">
        <v>0.7</v>
      </c>
      <c r="V83">
        <v>9</v>
      </c>
      <c r="W83" t="s">
        <v>226</v>
      </c>
      <c r="X83">
        <v>0.12</v>
      </c>
      <c r="Y83">
        <v>0.6</v>
      </c>
      <c r="Z83">
        <v>0.16</v>
      </c>
      <c r="AA83">
        <v>1</v>
      </c>
      <c r="AB83">
        <v>3.8</v>
      </c>
      <c r="AC83">
        <v>0.3</v>
      </c>
      <c r="AD83">
        <v>0.02</v>
      </c>
      <c r="AE83" t="s">
        <v>229</v>
      </c>
      <c r="AF83" t="s">
        <v>227</v>
      </c>
      <c r="AG83" t="s">
        <v>228</v>
      </c>
      <c r="AH83" t="s">
        <v>229</v>
      </c>
      <c r="AI83">
        <v>762</v>
      </c>
      <c r="AJ83">
        <v>4</v>
      </c>
      <c r="AK83">
        <v>1.2</v>
      </c>
      <c r="AL83">
        <v>0.25</v>
      </c>
      <c r="AM83">
        <v>139</v>
      </c>
      <c r="AN83">
        <v>43</v>
      </c>
      <c r="AO83">
        <v>20.2</v>
      </c>
      <c r="AP83">
        <v>0.99</v>
      </c>
      <c r="AQ83">
        <v>40.9</v>
      </c>
      <c r="AR83">
        <v>0.12</v>
      </c>
      <c r="AS83">
        <v>15.85</v>
      </c>
      <c r="AT83" t="s">
        <v>228</v>
      </c>
      <c r="AU83" t="s">
        <v>228</v>
      </c>
      <c r="AV83">
        <v>0.18</v>
      </c>
      <c r="AW83">
        <v>11.65</v>
      </c>
      <c r="AX83">
        <v>0.32</v>
      </c>
      <c r="AY83" t="s">
        <v>228</v>
      </c>
      <c r="AZ83" t="s">
        <v>228</v>
      </c>
      <c r="BA83" t="s">
        <v>228</v>
      </c>
      <c r="BB83">
        <v>3.69</v>
      </c>
      <c r="BC83">
        <v>93.9</v>
      </c>
      <c r="BD83">
        <v>0.9</v>
      </c>
      <c r="BE83">
        <v>41</v>
      </c>
      <c r="BF83" t="s">
        <v>227</v>
      </c>
      <c r="BG83">
        <v>189</v>
      </c>
      <c r="BH83">
        <v>926</v>
      </c>
      <c r="BI83" t="s">
        <v>224</v>
      </c>
      <c r="BJ83">
        <v>659</v>
      </c>
      <c r="BK83" t="s">
        <v>225</v>
      </c>
      <c r="BL83">
        <v>231</v>
      </c>
    </row>
    <row r="84" spans="1:64">
      <c r="A84" t="s">
        <v>73</v>
      </c>
      <c r="B84">
        <v>6.35</v>
      </c>
      <c r="C84">
        <v>1</v>
      </c>
      <c r="D84">
        <v>3.2</v>
      </c>
      <c r="E84">
        <v>1.1000000000000001</v>
      </c>
      <c r="F84">
        <v>51.4</v>
      </c>
      <c r="G84">
        <v>160</v>
      </c>
      <c r="H84">
        <v>0.03</v>
      </c>
      <c r="I84">
        <v>1200</v>
      </c>
      <c r="J84">
        <v>0.24</v>
      </c>
      <c r="K84">
        <v>0.21</v>
      </c>
      <c r="L84">
        <v>0.03</v>
      </c>
      <c r="M84">
        <v>6.9</v>
      </c>
      <c r="N84">
        <v>0.19</v>
      </c>
      <c r="O84">
        <v>1.7</v>
      </c>
      <c r="P84">
        <v>0.05</v>
      </c>
      <c r="Q84">
        <v>0.7</v>
      </c>
      <c r="R84">
        <v>0.05</v>
      </c>
      <c r="S84">
        <v>2</v>
      </c>
      <c r="T84">
        <v>9.1</v>
      </c>
      <c r="U84">
        <v>0.7</v>
      </c>
      <c r="V84">
        <v>15</v>
      </c>
      <c r="W84" t="s">
        <v>226</v>
      </c>
      <c r="X84">
        <v>0.14000000000000001</v>
      </c>
      <c r="Y84">
        <v>0.4</v>
      </c>
      <c r="Z84">
        <v>0.17</v>
      </c>
      <c r="AA84" t="s">
        <v>224</v>
      </c>
      <c r="AB84">
        <v>3.3</v>
      </c>
      <c r="AC84">
        <v>0.6</v>
      </c>
      <c r="AD84">
        <v>0.03</v>
      </c>
      <c r="AE84">
        <v>0.06</v>
      </c>
      <c r="AF84" t="s">
        <v>227</v>
      </c>
      <c r="AG84">
        <v>0.04</v>
      </c>
      <c r="AH84" t="s">
        <v>229</v>
      </c>
      <c r="AI84">
        <v>499</v>
      </c>
      <c r="AJ84" t="s">
        <v>224</v>
      </c>
      <c r="AK84">
        <v>1.4</v>
      </c>
      <c r="AL84">
        <v>0.26</v>
      </c>
      <c r="AM84">
        <v>127</v>
      </c>
      <c r="AN84">
        <v>56</v>
      </c>
      <c r="AO84">
        <v>19.5</v>
      </c>
      <c r="AP84">
        <v>0.84</v>
      </c>
      <c r="AQ84">
        <v>42.3</v>
      </c>
      <c r="AR84">
        <v>0.39</v>
      </c>
      <c r="AS84">
        <v>16.05</v>
      </c>
      <c r="AT84">
        <v>0.02</v>
      </c>
      <c r="AU84">
        <v>0.02</v>
      </c>
      <c r="AV84">
        <v>0.16</v>
      </c>
      <c r="AW84">
        <v>15.35</v>
      </c>
      <c r="AX84">
        <v>0.32</v>
      </c>
      <c r="AY84">
        <v>7.0000000000000007E-2</v>
      </c>
      <c r="AZ84" t="s">
        <v>228</v>
      </c>
      <c r="BA84" t="s">
        <v>228</v>
      </c>
      <c r="BB84">
        <v>3.32</v>
      </c>
      <c r="BC84">
        <v>98.3</v>
      </c>
      <c r="BD84">
        <v>1</v>
      </c>
      <c r="BE84">
        <v>5</v>
      </c>
      <c r="BF84" t="s">
        <v>227</v>
      </c>
      <c r="BG84">
        <v>176</v>
      </c>
      <c r="BH84">
        <v>1920</v>
      </c>
      <c r="BI84" t="s">
        <v>224</v>
      </c>
      <c r="BJ84">
        <v>652</v>
      </c>
      <c r="BK84">
        <v>2</v>
      </c>
      <c r="BL84">
        <v>210</v>
      </c>
    </row>
    <row r="85" spans="1:64">
      <c r="A85" t="s">
        <v>74</v>
      </c>
      <c r="B85">
        <v>6.22</v>
      </c>
      <c r="C85">
        <v>1</v>
      </c>
      <c r="D85">
        <v>2.7</v>
      </c>
      <c r="E85">
        <v>0.8</v>
      </c>
      <c r="F85">
        <v>37.799999999999997</v>
      </c>
      <c r="G85">
        <v>50</v>
      </c>
      <c r="H85">
        <v>0.05</v>
      </c>
      <c r="I85">
        <v>1505</v>
      </c>
      <c r="J85">
        <v>0.21</v>
      </c>
      <c r="K85">
        <v>0.19</v>
      </c>
      <c r="L85">
        <v>0.03</v>
      </c>
      <c r="M85">
        <v>4.5</v>
      </c>
      <c r="N85">
        <v>0.15</v>
      </c>
      <c r="O85">
        <v>2.2999999999999998</v>
      </c>
      <c r="P85">
        <v>0.05</v>
      </c>
      <c r="Q85" t="s">
        <v>227</v>
      </c>
      <c r="R85">
        <v>0.05</v>
      </c>
      <c r="S85" t="s">
        <v>225</v>
      </c>
      <c r="T85">
        <v>13.3</v>
      </c>
      <c r="U85">
        <v>0.5</v>
      </c>
      <c r="V85">
        <v>8</v>
      </c>
      <c r="W85" t="s">
        <v>226</v>
      </c>
      <c r="X85">
        <v>0.11</v>
      </c>
      <c r="Y85">
        <v>0.5</v>
      </c>
      <c r="Z85">
        <v>0.11</v>
      </c>
      <c r="AA85">
        <v>1</v>
      </c>
      <c r="AB85">
        <v>4.9000000000000004</v>
      </c>
      <c r="AC85">
        <v>0.8</v>
      </c>
      <c r="AD85">
        <v>0.03</v>
      </c>
      <c r="AE85">
        <v>0.06</v>
      </c>
      <c r="AF85" t="s">
        <v>227</v>
      </c>
      <c r="AG85">
        <v>0.05</v>
      </c>
      <c r="AH85" t="s">
        <v>229</v>
      </c>
      <c r="AI85">
        <v>444</v>
      </c>
      <c r="AJ85" t="s">
        <v>224</v>
      </c>
      <c r="AK85">
        <v>1.3</v>
      </c>
      <c r="AL85">
        <v>0.34</v>
      </c>
      <c r="AM85">
        <v>92</v>
      </c>
      <c r="AN85">
        <v>83</v>
      </c>
      <c r="AO85">
        <v>17.75</v>
      </c>
      <c r="AP85">
        <v>0.5</v>
      </c>
      <c r="AQ85">
        <v>41</v>
      </c>
      <c r="AR85">
        <v>0.48</v>
      </c>
      <c r="AS85">
        <v>15</v>
      </c>
      <c r="AT85">
        <v>0.01</v>
      </c>
      <c r="AU85">
        <v>0.01</v>
      </c>
      <c r="AV85">
        <v>0.1</v>
      </c>
      <c r="AW85">
        <v>20.5</v>
      </c>
      <c r="AX85">
        <v>0.33</v>
      </c>
      <c r="AY85">
        <v>0.01</v>
      </c>
      <c r="AZ85" t="s">
        <v>228</v>
      </c>
      <c r="BA85" t="s">
        <v>228</v>
      </c>
      <c r="BB85">
        <v>2.92</v>
      </c>
      <c r="BC85">
        <v>98.6</v>
      </c>
      <c r="BD85">
        <v>1.4</v>
      </c>
      <c r="BE85">
        <v>47</v>
      </c>
      <c r="BF85" t="s">
        <v>227</v>
      </c>
      <c r="BG85">
        <v>171</v>
      </c>
      <c r="BH85">
        <v>2260</v>
      </c>
      <c r="BI85" t="s">
        <v>224</v>
      </c>
      <c r="BJ85">
        <v>594</v>
      </c>
      <c r="BK85" t="s">
        <v>225</v>
      </c>
      <c r="BL85">
        <v>182</v>
      </c>
    </row>
    <row r="86" spans="1:64">
      <c r="A86" t="s">
        <v>75</v>
      </c>
      <c r="B86">
        <v>5.6</v>
      </c>
      <c r="C86">
        <v>1</v>
      </c>
      <c r="D86">
        <v>7.4</v>
      </c>
      <c r="E86">
        <v>1.5</v>
      </c>
      <c r="F86">
        <v>27.8</v>
      </c>
      <c r="G86">
        <v>30</v>
      </c>
      <c r="H86">
        <v>0.08</v>
      </c>
      <c r="I86">
        <v>875</v>
      </c>
      <c r="J86">
        <v>0.23</v>
      </c>
      <c r="K86">
        <v>0.22</v>
      </c>
      <c r="L86" t="s">
        <v>231</v>
      </c>
      <c r="M86">
        <v>4.4000000000000004</v>
      </c>
      <c r="N86">
        <v>0.21</v>
      </c>
      <c r="O86">
        <v>2.2999999999999998</v>
      </c>
      <c r="P86">
        <v>0.04</v>
      </c>
      <c r="Q86">
        <v>0.7</v>
      </c>
      <c r="R86">
        <v>0.03</v>
      </c>
      <c r="S86" t="s">
        <v>225</v>
      </c>
      <c r="T86">
        <v>12</v>
      </c>
      <c r="U86">
        <v>0.9</v>
      </c>
      <c r="V86" t="s">
        <v>226</v>
      </c>
      <c r="W86" t="s">
        <v>226</v>
      </c>
      <c r="X86">
        <v>0.17</v>
      </c>
      <c r="Y86">
        <v>1.3</v>
      </c>
      <c r="Z86">
        <v>0.2</v>
      </c>
      <c r="AA86">
        <v>1</v>
      </c>
      <c r="AB86">
        <v>2.7</v>
      </c>
      <c r="AC86">
        <v>0.6</v>
      </c>
      <c r="AD86">
        <v>0.02</v>
      </c>
      <c r="AE86">
        <v>0.11</v>
      </c>
      <c r="AF86" t="s">
        <v>227</v>
      </c>
      <c r="AG86">
        <v>7.0000000000000007E-2</v>
      </c>
      <c r="AH86" t="s">
        <v>229</v>
      </c>
      <c r="AI86">
        <v>739</v>
      </c>
      <c r="AJ86" t="s">
        <v>224</v>
      </c>
      <c r="AK86">
        <v>1.7</v>
      </c>
      <c r="AL86">
        <v>0.31</v>
      </c>
      <c r="AM86">
        <v>76</v>
      </c>
      <c r="AN86">
        <v>82</v>
      </c>
      <c r="AO86">
        <v>17.55</v>
      </c>
      <c r="AP86">
        <v>0.65</v>
      </c>
      <c r="AQ86">
        <v>42.7</v>
      </c>
      <c r="AR86">
        <v>0.22</v>
      </c>
      <c r="AS86">
        <v>15.1</v>
      </c>
      <c r="AT86">
        <v>0.01</v>
      </c>
      <c r="AU86">
        <v>0.03</v>
      </c>
      <c r="AV86">
        <v>0.12</v>
      </c>
      <c r="AW86">
        <v>21.4</v>
      </c>
      <c r="AX86">
        <v>0.34</v>
      </c>
      <c r="AY86">
        <v>0.05</v>
      </c>
      <c r="AZ86" t="s">
        <v>228</v>
      </c>
      <c r="BA86" t="s">
        <v>228</v>
      </c>
      <c r="BB86">
        <v>2.5</v>
      </c>
      <c r="BC86">
        <v>100.5</v>
      </c>
      <c r="BD86">
        <v>1.2</v>
      </c>
      <c r="BE86">
        <v>60</v>
      </c>
      <c r="BF86" t="s">
        <v>227</v>
      </c>
      <c r="BG86">
        <v>175</v>
      </c>
      <c r="BH86">
        <v>1375</v>
      </c>
      <c r="BI86" t="s">
        <v>224</v>
      </c>
      <c r="BJ86">
        <v>566</v>
      </c>
      <c r="BK86" t="s">
        <v>225</v>
      </c>
      <c r="BL86">
        <v>184</v>
      </c>
    </row>
    <row r="87" spans="1:64">
      <c r="A87" t="s">
        <v>76</v>
      </c>
      <c r="B87">
        <v>5.69</v>
      </c>
      <c r="C87">
        <v>1</v>
      </c>
      <c r="D87">
        <v>5.7</v>
      </c>
      <c r="E87">
        <v>1.3</v>
      </c>
      <c r="F87">
        <v>26.1</v>
      </c>
      <c r="G87">
        <v>40</v>
      </c>
      <c r="H87">
        <v>0.1</v>
      </c>
      <c r="I87">
        <v>489</v>
      </c>
      <c r="J87">
        <v>0.23</v>
      </c>
      <c r="K87">
        <v>0.21</v>
      </c>
      <c r="L87" t="s">
        <v>231</v>
      </c>
      <c r="M87">
        <v>4.8</v>
      </c>
      <c r="N87">
        <v>0.17</v>
      </c>
      <c r="O87">
        <v>2.5</v>
      </c>
      <c r="P87">
        <v>0.04</v>
      </c>
      <c r="Q87">
        <v>1</v>
      </c>
      <c r="R87">
        <v>0.05</v>
      </c>
      <c r="S87" t="s">
        <v>225</v>
      </c>
      <c r="T87">
        <v>11.8</v>
      </c>
      <c r="U87">
        <v>0.6</v>
      </c>
      <c r="V87" t="s">
        <v>226</v>
      </c>
      <c r="W87" t="s">
        <v>226</v>
      </c>
      <c r="X87">
        <v>0.13</v>
      </c>
      <c r="Y87">
        <v>1</v>
      </c>
      <c r="Z87">
        <v>0.12</v>
      </c>
      <c r="AA87">
        <v>1</v>
      </c>
      <c r="AB87">
        <v>3.2</v>
      </c>
      <c r="AC87">
        <v>0.6</v>
      </c>
      <c r="AD87">
        <v>0.02</v>
      </c>
      <c r="AE87">
        <v>0.09</v>
      </c>
      <c r="AF87" t="s">
        <v>227</v>
      </c>
      <c r="AG87">
        <v>0.08</v>
      </c>
      <c r="AH87" t="s">
        <v>229</v>
      </c>
      <c r="AI87">
        <v>875</v>
      </c>
      <c r="AJ87" t="s">
        <v>224</v>
      </c>
      <c r="AK87">
        <v>1.4</v>
      </c>
      <c r="AL87">
        <v>0.27</v>
      </c>
      <c r="AM87">
        <v>71</v>
      </c>
      <c r="AN87">
        <v>90</v>
      </c>
      <c r="AO87">
        <v>16.05</v>
      </c>
      <c r="AP87">
        <v>0.68</v>
      </c>
      <c r="AQ87">
        <v>43</v>
      </c>
      <c r="AR87">
        <v>0.17</v>
      </c>
      <c r="AS87">
        <v>14.55</v>
      </c>
      <c r="AT87">
        <v>0.01</v>
      </c>
      <c r="AU87" t="s">
        <v>228</v>
      </c>
      <c r="AV87">
        <v>0.13</v>
      </c>
      <c r="AW87">
        <v>22.9</v>
      </c>
      <c r="AX87">
        <v>0.32</v>
      </c>
      <c r="AY87">
        <v>0.12</v>
      </c>
      <c r="AZ87" t="s">
        <v>228</v>
      </c>
      <c r="BA87" t="s">
        <v>228</v>
      </c>
      <c r="BB87">
        <v>2.11</v>
      </c>
      <c r="BC87">
        <v>100</v>
      </c>
      <c r="BD87">
        <v>1.1000000000000001</v>
      </c>
      <c r="BE87">
        <v>49</v>
      </c>
      <c r="BF87" t="s">
        <v>227</v>
      </c>
      <c r="BG87">
        <v>169</v>
      </c>
      <c r="BH87">
        <v>848</v>
      </c>
      <c r="BI87" t="s">
        <v>224</v>
      </c>
      <c r="BJ87">
        <v>531</v>
      </c>
      <c r="BK87" t="s">
        <v>225</v>
      </c>
      <c r="BL87">
        <v>188</v>
      </c>
    </row>
    <row r="88" spans="1:64">
      <c r="A88" t="s">
        <v>77</v>
      </c>
      <c r="B88">
        <v>5.48</v>
      </c>
      <c r="C88">
        <v>1</v>
      </c>
      <c r="D88">
        <v>6.4</v>
      </c>
      <c r="E88">
        <v>0.9</v>
      </c>
      <c r="F88">
        <v>43.3</v>
      </c>
      <c r="G88">
        <v>40</v>
      </c>
      <c r="H88">
        <v>0.13</v>
      </c>
      <c r="I88">
        <v>386</v>
      </c>
      <c r="J88">
        <v>0.17</v>
      </c>
      <c r="K88">
        <v>0.18</v>
      </c>
      <c r="L88" t="s">
        <v>231</v>
      </c>
      <c r="M88">
        <v>4.7</v>
      </c>
      <c r="N88">
        <v>0.11</v>
      </c>
      <c r="O88">
        <v>2.2999999999999998</v>
      </c>
      <c r="P88">
        <v>0.02</v>
      </c>
      <c r="Q88" t="s">
        <v>227</v>
      </c>
      <c r="R88">
        <v>0.03</v>
      </c>
      <c r="S88" t="s">
        <v>225</v>
      </c>
      <c r="T88">
        <v>10.4</v>
      </c>
      <c r="U88">
        <v>0.5</v>
      </c>
      <c r="V88">
        <v>5</v>
      </c>
      <c r="W88" t="s">
        <v>226</v>
      </c>
      <c r="X88">
        <v>0.09</v>
      </c>
      <c r="Y88">
        <v>1.8</v>
      </c>
      <c r="Z88">
        <v>0.11</v>
      </c>
      <c r="AA88">
        <v>1</v>
      </c>
      <c r="AB88">
        <v>3.5</v>
      </c>
      <c r="AC88">
        <v>0.5</v>
      </c>
      <c r="AD88" t="s">
        <v>228</v>
      </c>
      <c r="AE88">
        <v>0.05</v>
      </c>
      <c r="AF88" t="s">
        <v>227</v>
      </c>
      <c r="AG88">
        <v>0.04</v>
      </c>
      <c r="AH88" t="s">
        <v>229</v>
      </c>
      <c r="AI88">
        <v>394</v>
      </c>
      <c r="AJ88" t="s">
        <v>224</v>
      </c>
      <c r="AK88">
        <v>1.3</v>
      </c>
      <c r="AL88">
        <v>0.25</v>
      </c>
      <c r="AM88">
        <v>87</v>
      </c>
      <c r="AN88">
        <v>78</v>
      </c>
      <c r="AO88">
        <v>17.100000000000001</v>
      </c>
      <c r="AP88">
        <v>0.71</v>
      </c>
      <c r="AQ88">
        <v>42.6</v>
      </c>
      <c r="AR88">
        <v>0.24</v>
      </c>
      <c r="AS88">
        <v>15.4</v>
      </c>
      <c r="AT88">
        <v>0.01</v>
      </c>
      <c r="AU88" t="s">
        <v>228</v>
      </c>
      <c r="AV88">
        <v>0.13</v>
      </c>
      <c r="AW88">
        <v>22.2</v>
      </c>
      <c r="AX88">
        <v>0.32</v>
      </c>
      <c r="AY88">
        <v>0.08</v>
      </c>
      <c r="AZ88">
        <v>0.01</v>
      </c>
      <c r="BA88" t="s">
        <v>228</v>
      </c>
      <c r="BB88">
        <v>1.9</v>
      </c>
      <c r="BC88">
        <v>100.5</v>
      </c>
      <c r="BD88">
        <v>0.8</v>
      </c>
      <c r="BE88">
        <v>42</v>
      </c>
      <c r="BF88" t="s">
        <v>227</v>
      </c>
      <c r="BG88">
        <v>170</v>
      </c>
      <c r="BH88">
        <v>868</v>
      </c>
      <c r="BI88" t="s">
        <v>224</v>
      </c>
      <c r="BJ88">
        <v>537</v>
      </c>
      <c r="BK88" t="s">
        <v>225</v>
      </c>
      <c r="BL88">
        <v>179</v>
      </c>
    </row>
    <row r="89" spans="1:64">
      <c r="A89" t="s">
        <v>78</v>
      </c>
      <c r="B89">
        <v>5.78</v>
      </c>
      <c r="C89" t="s">
        <v>224</v>
      </c>
      <c r="D89">
        <v>3.8</v>
      </c>
      <c r="E89">
        <v>0.6</v>
      </c>
      <c r="F89">
        <v>32.5</v>
      </c>
      <c r="G89">
        <v>20</v>
      </c>
      <c r="H89">
        <v>0.03</v>
      </c>
      <c r="I89">
        <v>258</v>
      </c>
      <c r="J89">
        <v>0.13</v>
      </c>
      <c r="K89">
        <v>0.13</v>
      </c>
      <c r="L89" t="s">
        <v>231</v>
      </c>
      <c r="M89">
        <v>5.7</v>
      </c>
      <c r="N89">
        <v>0.05</v>
      </c>
      <c r="O89">
        <v>2.4</v>
      </c>
      <c r="P89">
        <v>0.02</v>
      </c>
      <c r="Q89" t="s">
        <v>227</v>
      </c>
      <c r="R89">
        <v>0.02</v>
      </c>
      <c r="S89" t="s">
        <v>225</v>
      </c>
      <c r="T89">
        <v>11.1</v>
      </c>
      <c r="U89">
        <v>0.3</v>
      </c>
      <c r="V89" t="s">
        <v>226</v>
      </c>
      <c r="W89" t="s">
        <v>226</v>
      </c>
      <c r="X89">
        <v>0.06</v>
      </c>
      <c r="Y89">
        <v>0.5</v>
      </c>
      <c r="Z89">
        <v>0.03</v>
      </c>
      <c r="AA89">
        <v>1</v>
      </c>
      <c r="AB89">
        <v>2.5</v>
      </c>
      <c r="AC89">
        <v>0.5</v>
      </c>
      <c r="AD89" t="s">
        <v>228</v>
      </c>
      <c r="AE89" t="s">
        <v>229</v>
      </c>
      <c r="AF89" t="s">
        <v>227</v>
      </c>
      <c r="AG89">
        <v>0.06</v>
      </c>
      <c r="AH89" t="s">
        <v>229</v>
      </c>
      <c r="AI89">
        <v>506</v>
      </c>
      <c r="AJ89" t="s">
        <v>224</v>
      </c>
      <c r="AK89">
        <v>1.1000000000000001</v>
      </c>
      <c r="AL89">
        <v>0.25</v>
      </c>
      <c r="AM89">
        <v>80</v>
      </c>
      <c r="AN89">
        <v>83</v>
      </c>
      <c r="AO89">
        <v>14.95</v>
      </c>
      <c r="AP89">
        <v>0.87</v>
      </c>
      <c r="AQ89">
        <v>44.2</v>
      </c>
      <c r="AR89">
        <v>0.17</v>
      </c>
      <c r="AS89">
        <v>13.9</v>
      </c>
      <c r="AT89">
        <v>0.01</v>
      </c>
      <c r="AU89" t="s">
        <v>228</v>
      </c>
      <c r="AV89">
        <v>0.17</v>
      </c>
      <c r="AW89">
        <v>23.2</v>
      </c>
      <c r="AX89">
        <v>0.31</v>
      </c>
      <c r="AY89">
        <v>0.06</v>
      </c>
      <c r="AZ89">
        <v>0.01</v>
      </c>
      <c r="BA89" t="s">
        <v>228</v>
      </c>
      <c r="BB89">
        <v>2.13</v>
      </c>
      <c r="BC89">
        <v>100</v>
      </c>
      <c r="BD89">
        <v>1</v>
      </c>
      <c r="BE89" t="s">
        <v>226</v>
      </c>
      <c r="BF89" t="s">
        <v>227</v>
      </c>
      <c r="BG89">
        <v>175</v>
      </c>
      <c r="BH89">
        <v>702</v>
      </c>
      <c r="BI89" t="s">
        <v>224</v>
      </c>
      <c r="BJ89">
        <v>534</v>
      </c>
      <c r="BK89" t="s">
        <v>225</v>
      </c>
      <c r="BL89">
        <v>202</v>
      </c>
    </row>
    <row r="90" spans="1:64">
      <c r="A90" t="s">
        <v>79</v>
      </c>
      <c r="B90">
        <v>5.48</v>
      </c>
      <c r="C90" t="s">
        <v>224</v>
      </c>
      <c r="D90">
        <v>3.1</v>
      </c>
      <c r="E90" t="s">
        <v>227</v>
      </c>
      <c r="F90">
        <v>49.6</v>
      </c>
      <c r="G90">
        <v>100</v>
      </c>
      <c r="H90">
        <v>0.01</v>
      </c>
      <c r="I90">
        <v>572</v>
      </c>
      <c r="J90">
        <v>0.12</v>
      </c>
      <c r="K90">
        <v>0.15</v>
      </c>
      <c r="L90" t="s">
        <v>231</v>
      </c>
      <c r="M90">
        <v>7.3</v>
      </c>
      <c r="N90" t="s">
        <v>229</v>
      </c>
      <c r="O90">
        <v>1.6</v>
      </c>
      <c r="P90">
        <v>0.01</v>
      </c>
      <c r="Q90" t="s">
        <v>227</v>
      </c>
      <c r="R90">
        <v>0.01</v>
      </c>
      <c r="S90" t="s">
        <v>225</v>
      </c>
      <c r="T90">
        <v>8.1999999999999993</v>
      </c>
      <c r="U90">
        <v>0.2</v>
      </c>
      <c r="V90">
        <v>6</v>
      </c>
      <c r="W90" t="s">
        <v>226</v>
      </c>
      <c r="X90">
        <v>0.03</v>
      </c>
      <c r="Y90">
        <v>0.3</v>
      </c>
      <c r="Z90" t="s">
        <v>231</v>
      </c>
      <c r="AA90">
        <v>1</v>
      </c>
      <c r="AB90">
        <v>1.5</v>
      </c>
      <c r="AC90">
        <v>0.4</v>
      </c>
      <c r="AD90" t="s">
        <v>228</v>
      </c>
      <c r="AE90" t="s">
        <v>229</v>
      </c>
      <c r="AF90" t="s">
        <v>227</v>
      </c>
      <c r="AG90">
        <v>7.0000000000000007E-2</v>
      </c>
      <c r="AH90" t="s">
        <v>229</v>
      </c>
      <c r="AI90">
        <v>606</v>
      </c>
      <c r="AJ90" t="s">
        <v>224</v>
      </c>
      <c r="AK90">
        <v>0.9</v>
      </c>
      <c r="AL90">
        <v>0.2</v>
      </c>
      <c r="AM90">
        <v>119</v>
      </c>
      <c r="AN90">
        <v>60</v>
      </c>
      <c r="AO90">
        <v>18.100000000000001</v>
      </c>
      <c r="AP90">
        <v>0.89</v>
      </c>
      <c r="AQ90">
        <v>44.3</v>
      </c>
      <c r="AR90">
        <v>0.19</v>
      </c>
      <c r="AS90">
        <v>16.399999999999999</v>
      </c>
      <c r="AT90">
        <v>0.01</v>
      </c>
      <c r="AU90">
        <v>0.01</v>
      </c>
      <c r="AV90">
        <v>0.21</v>
      </c>
      <c r="AW90">
        <v>18.05</v>
      </c>
      <c r="AX90">
        <v>0.32</v>
      </c>
      <c r="AY90">
        <v>0.01</v>
      </c>
      <c r="AZ90" t="s">
        <v>228</v>
      </c>
      <c r="BA90" t="s">
        <v>228</v>
      </c>
      <c r="BB90">
        <v>2.5</v>
      </c>
      <c r="BC90">
        <v>101</v>
      </c>
      <c r="BD90">
        <v>1.3</v>
      </c>
      <c r="BE90">
        <v>13</v>
      </c>
      <c r="BF90" t="s">
        <v>227</v>
      </c>
      <c r="BG90">
        <v>182</v>
      </c>
      <c r="BH90">
        <v>1190</v>
      </c>
      <c r="BI90" t="s">
        <v>224</v>
      </c>
      <c r="BJ90">
        <v>623</v>
      </c>
      <c r="BK90" t="s">
        <v>225</v>
      </c>
      <c r="BL90">
        <v>215</v>
      </c>
    </row>
    <row r="91" spans="1:64">
      <c r="A91" t="s">
        <v>80</v>
      </c>
      <c r="B91">
        <v>5.9</v>
      </c>
      <c r="C91">
        <v>1</v>
      </c>
      <c r="D91">
        <v>6.1</v>
      </c>
      <c r="E91">
        <v>0.9</v>
      </c>
      <c r="F91">
        <v>28.8</v>
      </c>
      <c r="G91">
        <v>20</v>
      </c>
      <c r="H91">
        <v>0.43</v>
      </c>
      <c r="I91">
        <v>469</v>
      </c>
      <c r="J91">
        <v>0.23</v>
      </c>
      <c r="K91">
        <v>0.18</v>
      </c>
      <c r="L91">
        <v>0.03</v>
      </c>
      <c r="M91">
        <v>6.3</v>
      </c>
      <c r="N91">
        <v>0.2</v>
      </c>
      <c r="O91">
        <v>2.6</v>
      </c>
      <c r="P91">
        <v>0.03</v>
      </c>
      <c r="Q91">
        <v>0.5</v>
      </c>
      <c r="R91">
        <v>0.04</v>
      </c>
      <c r="S91" t="s">
        <v>225</v>
      </c>
      <c r="T91">
        <v>15.3</v>
      </c>
      <c r="U91">
        <v>0.5</v>
      </c>
      <c r="V91" t="s">
        <v>226</v>
      </c>
      <c r="W91" t="s">
        <v>226</v>
      </c>
      <c r="X91">
        <v>0.1</v>
      </c>
      <c r="Y91">
        <v>1.7</v>
      </c>
      <c r="Z91">
        <v>0.19</v>
      </c>
      <c r="AA91">
        <v>1</v>
      </c>
      <c r="AB91">
        <v>2</v>
      </c>
      <c r="AC91">
        <v>0.7</v>
      </c>
      <c r="AD91">
        <v>0.02</v>
      </c>
      <c r="AE91">
        <v>0.06</v>
      </c>
      <c r="AF91" t="s">
        <v>227</v>
      </c>
      <c r="AG91">
        <v>0.11</v>
      </c>
      <c r="AH91" t="s">
        <v>229</v>
      </c>
      <c r="AI91">
        <v>857</v>
      </c>
      <c r="AJ91" t="s">
        <v>224</v>
      </c>
      <c r="AK91">
        <v>1.1000000000000001</v>
      </c>
      <c r="AL91">
        <v>0.32</v>
      </c>
      <c r="AM91">
        <v>86</v>
      </c>
      <c r="AN91">
        <v>90</v>
      </c>
      <c r="AO91">
        <v>15.1</v>
      </c>
      <c r="AP91">
        <v>0.65</v>
      </c>
      <c r="AQ91">
        <v>43.6</v>
      </c>
      <c r="AR91">
        <v>0.2</v>
      </c>
      <c r="AS91">
        <v>14.4</v>
      </c>
      <c r="AT91" t="s">
        <v>228</v>
      </c>
      <c r="AU91" t="s">
        <v>228</v>
      </c>
      <c r="AV91">
        <v>0.15</v>
      </c>
      <c r="AW91">
        <v>24.3</v>
      </c>
      <c r="AX91">
        <v>0.33</v>
      </c>
      <c r="AY91">
        <v>0.03</v>
      </c>
      <c r="AZ91" t="s">
        <v>228</v>
      </c>
      <c r="BA91" t="s">
        <v>228</v>
      </c>
      <c r="BB91">
        <v>0.2</v>
      </c>
      <c r="BC91">
        <v>99</v>
      </c>
      <c r="BD91">
        <v>0.9</v>
      </c>
      <c r="BE91">
        <v>9</v>
      </c>
      <c r="BF91" t="s">
        <v>227</v>
      </c>
      <c r="BG91">
        <v>173</v>
      </c>
      <c r="BH91">
        <v>774</v>
      </c>
      <c r="BI91">
        <v>3</v>
      </c>
      <c r="BJ91">
        <v>563</v>
      </c>
      <c r="BK91" t="s">
        <v>225</v>
      </c>
      <c r="BL91">
        <v>203</v>
      </c>
    </row>
    <row r="92" spans="1:64">
      <c r="A92" t="s">
        <v>81</v>
      </c>
      <c r="B92">
        <v>7.66</v>
      </c>
      <c r="C92">
        <v>1</v>
      </c>
      <c r="D92">
        <v>3.3</v>
      </c>
      <c r="E92" t="s">
        <v>227</v>
      </c>
      <c r="F92">
        <v>17.7</v>
      </c>
      <c r="G92" t="s">
        <v>232</v>
      </c>
      <c r="H92">
        <v>0.02</v>
      </c>
      <c r="I92">
        <v>101</v>
      </c>
      <c r="J92">
        <v>0.08</v>
      </c>
      <c r="K92">
        <v>0.11</v>
      </c>
      <c r="L92" t="s">
        <v>231</v>
      </c>
      <c r="M92">
        <v>6</v>
      </c>
      <c r="N92">
        <v>0.06</v>
      </c>
      <c r="O92">
        <v>2.6</v>
      </c>
      <c r="P92" t="s">
        <v>228</v>
      </c>
      <c r="Q92" t="s">
        <v>227</v>
      </c>
      <c r="R92">
        <v>0.02</v>
      </c>
      <c r="S92" t="s">
        <v>225</v>
      </c>
      <c r="T92">
        <v>14.8</v>
      </c>
      <c r="U92">
        <v>0.2</v>
      </c>
      <c r="V92" t="s">
        <v>226</v>
      </c>
      <c r="W92" t="s">
        <v>226</v>
      </c>
      <c r="X92" t="s">
        <v>231</v>
      </c>
      <c r="Y92">
        <v>0.3</v>
      </c>
      <c r="Z92" t="s">
        <v>231</v>
      </c>
      <c r="AA92">
        <v>1</v>
      </c>
      <c r="AB92">
        <v>1.4</v>
      </c>
      <c r="AC92">
        <v>0.6</v>
      </c>
      <c r="AD92" t="s">
        <v>228</v>
      </c>
      <c r="AE92" t="s">
        <v>229</v>
      </c>
      <c r="AF92" t="s">
        <v>227</v>
      </c>
      <c r="AG92">
        <v>0.06</v>
      </c>
      <c r="AH92" t="s">
        <v>229</v>
      </c>
      <c r="AI92">
        <v>994</v>
      </c>
      <c r="AJ92" t="s">
        <v>224</v>
      </c>
      <c r="AK92">
        <v>0.9</v>
      </c>
      <c r="AL92">
        <v>0.23</v>
      </c>
      <c r="AM92">
        <v>52</v>
      </c>
      <c r="AN92">
        <v>94</v>
      </c>
      <c r="AO92">
        <v>11.55</v>
      </c>
      <c r="AP92">
        <v>0.83</v>
      </c>
      <c r="AQ92">
        <v>46.3</v>
      </c>
      <c r="AR92">
        <v>0.11</v>
      </c>
      <c r="AS92">
        <v>12.15</v>
      </c>
      <c r="AT92" t="s">
        <v>228</v>
      </c>
      <c r="AU92">
        <v>0.02</v>
      </c>
      <c r="AV92">
        <v>0.18</v>
      </c>
      <c r="AW92">
        <v>28.1</v>
      </c>
      <c r="AX92">
        <v>0.33</v>
      </c>
      <c r="AY92">
        <v>0.05</v>
      </c>
      <c r="AZ92" t="s">
        <v>228</v>
      </c>
      <c r="BA92" t="s">
        <v>228</v>
      </c>
      <c r="BB92">
        <v>0.4</v>
      </c>
      <c r="BC92">
        <v>100</v>
      </c>
      <c r="BD92">
        <v>0.8</v>
      </c>
      <c r="BE92" t="s">
        <v>226</v>
      </c>
      <c r="BF92" t="s">
        <v>227</v>
      </c>
      <c r="BG92">
        <v>172</v>
      </c>
      <c r="BH92">
        <v>232</v>
      </c>
      <c r="BI92">
        <v>2</v>
      </c>
      <c r="BJ92">
        <v>527</v>
      </c>
      <c r="BK92" t="s">
        <v>225</v>
      </c>
      <c r="BL92">
        <v>220</v>
      </c>
    </row>
    <row r="93" spans="1:64">
      <c r="A93" t="s">
        <v>82</v>
      </c>
      <c r="B93">
        <v>2.12</v>
      </c>
      <c r="C93" t="s">
        <v>224</v>
      </c>
      <c r="D93">
        <v>2.9</v>
      </c>
      <c r="E93" t="s">
        <v>227</v>
      </c>
      <c r="F93">
        <v>13.3</v>
      </c>
      <c r="G93" t="s">
        <v>232</v>
      </c>
      <c r="H93">
        <v>0.01</v>
      </c>
      <c r="I93">
        <v>36</v>
      </c>
      <c r="J93" t="s">
        <v>229</v>
      </c>
      <c r="K93">
        <v>0.12</v>
      </c>
      <c r="L93" t="s">
        <v>231</v>
      </c>
      <c r="M93">
        <v>6.7</v>
      </c>
      <c r="N93">
        <v>0.08</v>
      </c>
      <c r="O93">
        <v>2.8</v>
      </c>
      <c r="P93">
        <v>0.01</v>
      </c>
      <c r="Q93" t="s">
        <v>227</v>
      </c>
      <c r="R93">
        <v>0.01</v>
      </c>
      <c r="S93" t="s">
        <v>225</v>
      </c>
      <c r="T93">
        <v>14.4</v>
      </c>
      <c r="U93">
        <v>0.2</v>
      </c>
      <c r="V93" t="s">
        <v>226</v>
      </c>
      <c r="W93" t="s">
        <v>226</v>
      </c>
      <c r="X93" t="s">
        <v>231</v>
      </c>
      <c r="Y93">
        <v>0.3</v>
      </c>
      <c r="Z93" t="s">
        <v>231</v>
      </c>
      <c r="AA93">
        <v>1</v>
      </c>
      <c r="AB93">
        <v>1.6</v>
      </c>
      <c r="AC93">
        <v>0.5</v>
      </c>
      <c r="AD93" t="s">
        <v>228</v>
      </c>
      <c r="AE93" t="s">
        <v>229</v>
      </c>
      <c r="AF93" t="s">
        <v>227</v>
      </c>
      <c r="AG93">
        <v>0.05</v>
      </c>
      <c r="AH93" t="s">
        <v>229</v>
      </c>
      <c r="AI93">
        <v>858</v>
      </c>
      <c r="AJ93" t="s">
        <v>224</v>
      </c>
      <c r="AK93">
        <v>0.8</v>
      </c>
      <c r="AL93">
        <v>0.2</v>
      </c>
      <c r="AM93">
        <v>38</v>
      </c>
      <c r="AN93">
        <v>100</v>
      </c>
      <c r="AO93">
        <v>8.5</v>
      </c>
      <c r="AP93">
        <v>1.02</v>
      </c>
      <c r="AQ93">
        <v>47.8</v>
      </c>
      <c r="AR93">
        <v>0.09</v>
      </c>
      <c r="AS93">
        <v>9.91</v>
      </c>
      <c r="AT93" t="s">
        <v>228</v>
      </c>
      <c r="AU93" t="s">
        <v>228</v>
      </c>
      <c r="AV93">
        <v>0.2</v>
      </c>
      <c r="AW93">
        <v>30.6</v>
      </c>
      <c r="AX93">
        <v>0.34</v>
      </c>
      <c r="AY93">
        <v>0.02</v>
      </c>
      <c r="AZ93" t="s">
        <v>228</v>
      </c>
      <c r="BA93" t="s">
        <v>228</v>
      </c>
      <c r="BB93">
        <v>-1.01</v>
      </c>
      <c r="BC93">
        <v>97.5</v>
      </c>
      <c r="BD93">
        <v>1</v>
      </c>
      <c r="BE93">
        <v>13</v>
      </c>
      <c r="BF93" t="s">
        <v>227</v>
      </c>
      <c r="BG93">
        <v>165</v>
      </c>
      <c r="BH93">
        <v>82</v>
      </c>
      <c r="BI93">
        <v>3</v>
      </c>
      <c r="BJ93">
        <v>497</v>
      </c>
      <c r="BK93" t="s">
        <v>225</v>
      </c>
      <c r="BL93">
        <v>228</v>
      </c>
    </row>
    <row r="94" spans="1:64">
      <c r="A94" t="s">
        <v>83</v>
      </c>
      <c r="B94">
        <v>6.2</v>
      </c>
      <c r="C94" t="s">
        <v>224</v>
      </c>
      <c r="D94">
        <v>3.4</v>
      </c>
      <c r="E94">
        <v>0.5</v>
      </c>
      <c r="F94">
        <v>16.399999999999999</v>
      </c>
      <c r="G94" t="s">
        <v>232</v>
      </c>
      <c r="H94">
        <v>0.03</v>
      </c>
      <c r="I94">
        <v>38</v>
      </c>
      <c r="J94">
        <v>0.09</v>
      </c>
      <c r="K94">
        <v>0.12</v>
      </c>
      <c r="L94" t="s">
        <v>231</v>
      </c>
      <c r="M94">
        <v>7.9</v>
      </c>
      <c r="N94">
        <v>0.08</v>
      </c>
      <c r="O94">
        <v>2.4</v>
      </c>
      <c r="P94">
        <v>0.02</v>
      </c>
      <c r="Q94" t="s">
        <v>227</v>
      </c>
      <c r="R94">
        <v>0.01</v>
      </c>
      <c r="S94" t="s">
        <v>225</v>
      </c>
      <c r="T94">
        <v>11.8</v>
      </c>
      <c r="U94">
        <v>0.3</v>
      </c>
      <c r="V94" t="s">
        <v>226</v>
      </c>
      <c r="W94" t="s">
        <v>226</v>
      </c>
      <c r="X94">
        <v>0.03</v>
      </c>
      <c r="Y94">
        <v>0.2</v>
      </c>
      <c r="Z94">
        <v>0.03</v>
      </c>
      <c r="AA94">
        <v>1</v>
      </c>
      <c r="AB94">
        <v>2.8</v>
      </c>
      <c r="AC94">
        <v>0.5</v>
      </c>
      <c r="AD94" t="s">
        <v>228</v>
      </c>
      <c r="AE94" t="s">
        <v>229</v>
      </c>
      <c r="AF94" t="s">
        <v>227</v>
      </c>
      <c r="AG94">
        <v>0.06</v>
      </c>
      <c r="AH94" t="s">
        <v>229</v>
      </c>
      <c r="AI94">
        <v>1185</v>
      </c>
      <c r="AJ94" t="s">
        <v>224</v>
      </c>
      <c r="AK94">
        <v>1</v>
      </c>
      <c r="AL94">
        <v>0.24</v>
      </c>
      <c r="AM94">
        <v>51</v>
      </c>
      <c r="AN94">
        <v>89</v>
      </c>
      <c r="AO94">
        <v>10.6</v>
      </c>
      <c r="AP94">
        <v>1.18</v>
      </c>
      <c r="AQ94">
        <v>49</v>
      </c>
      <c r="AR94">
        <v>0.28999999999999998</v>
      </c>
      <c r="AS94">
        <v>11.2</v>
      </c>
      <c r="AT94" t="s">
        <v>228</v>
      </c>
      <c r="AU94" t="s">
        <v>228</v>
      </c>
      <c r="AV94">
        <v>0.21</v>
      </c>
      <c r="AW94">
        <v>27</v>
      </c>
      <c r="AX94">
        <v>0.33</v>
      </c>
      <c r="AY94">
        <v>0.14000000000000001</v>
      </c>
      <c r="AZ94" t="s">
        <v>228</v>
      </c>
      <c r="BA94" t="s">
        <v>228</v>
      </c>
      <c r="BB94">
        <v>0.2</v>
      </c>
      <c r="BC94">
        <v>100</v>
      </c>
      <c r="BD94">
        <v>0.9</v>
      </c>
      <c r="BE94" t="s">
        <v>226</v>
      </c>
      <c r="BF94" t="s">
        <v>227</v>
      </c>
      <c r="BG94">
        <v>178</v>
      </c>
      <c r="BH94">
        <v>81</v>
      </c>
      <c r="BI94">
        <v>3</v>
      </c>
      <c r="BJ94">
        <v>541</v>
      </c>
      <c r="BK94" t="s">
        <v>225</v>
      </c>
      <c r="BL94">
        <v>253</v>
      </c>
    </row>
    <row r="95" spans="1:64">
      <c r="A95" t="s">
        <v>84</v>
      </c>
      <c r="B95">
        <v>5.59</v>
      </c>
      <c r="C95" t="s">
        <v>224</v>
      </c>
      <c r="D95">
        <v>3.7</v>
      </c>
      <c r="E95">
        <v>0.5</v>
      </c>
      <c r="F95">
        <v>17.399999999999999</v>
      </c>
      <c r="G95" t="s">
        <v>232</v>
      </c>
      <c r="H95">
        <v>0.03</v>
      </c>
      <c r="I95">
        <v>24</v>
      </c>
      <c r="J95">
        <v>0.08</v>
      </c>
      <c r="K95">
        <v>0.13</v>
      </c>
      <c r="L95" t="s">
        <v>231</v>
      </c>
      <c r="M95">
        <v>7.1</v>
      </c>
      <c r="N95" t="s">
        <v>229</v>
      </c>
      <c r="O95">
        <v>3</v>
      </c>
      <c r="P95" t="s">
        <v>228</v>
      </c>
      <c r="Q95" t="s">
        <v>227</v>
      </c>
      <c r="R95">
        <v>0.02</v>
      </c>
      <c r="S95" t="s">
        <v>225</v>
      </c>
      <c r="T95">
        <v>13.2</v>
      </c>
      <c r="U95">
        <v>0.2</v>
      </c>
      <c r="V95" t="s">
        <v>226</v>
      </c>
      <c r="W95">
        <v>5</v>
      </c>
      <c r="X95">
        <v>0.04</v>
      </c>
      <c r="Y95">
        <v>0.5</v>
      </c>
      <c r="Z95" t="s">
        <v>231</v>
      </c>
      <c r="AA95">
        <v>1</v>
      </c>
      <c r="AB95">
        <v>3</v>
      </c>
      <c r="AC95">
        <v>0.5</v>
      </c>
      <c r="AD95" t="s">
        <v>228</v>
      </c>
      <c r="AE95" t="s">
        <v>229</v>
      </c>
      <c r="AF95" t="s">
        <v>227</v>
      </c>
      <c r="AG95">
        <v>0.05</v>
      </c>
      <c r="AH95" t="s">
        <v>229</v>
      </c>
      <c r="AI95">
        <v>559</v>
      </c>
      <c r="AJ95" t="s">
        <v>224</v>
      </c>
      <c r="AK95">
        <v>0.9</v>
      </c>
      <c r="AL95">
        <v>0.23</v>
      </c>
      <c r="AM95">
        <v>187</v>
      </c>
      <c r="AN95">
        <v>104</v>
      </c>
      <c r="AO95">
        <v>9.01</v>
      </c>
      <c r="AP95">
        <v>1.04</v>
      </c>
      <c r="AQ95">
        <v>47.3</v>
      </c>
      <c r="AR95">
        <v>0.11</v>
      </c>
      <c r="AS95">
        <v>10.3</v>
      </c>
      <c r="AT95" t="s">
        <v>228</v>
      </c>
      <c r="AU95" t="s">
        <v>228</v>
      </c>
      <c r="AV95">
        <v>0.17</v>
      </c>
      <c r="AW95">
        <v>29.7</v>
      </c>
      <c r="AX95">
        <v>0.32</v>
      </c>
      <c r="AY95">
        <v>0.04</v>
      </c>
      <c r="AZ95" t="s">
        <v>228</v>
      </c>
      <c r="BA95" t="s">
        <v>228</v>
      </c>
      <c r="BB95">
        <v>-0.2</v>
      </c>
      <c r="BC95">
        <v>97.8</v>
      </c>
      <c r="BD95">
        <v>0.9</v>
      </c>
      <c r="BE95">
        <v>9</v>
      </c>
      <c r="BF95" t="s">
        <v>227</v>
      </c>
      <c r="BG95">
        <v>172</v>
      </c>
      <c r="BH95">
        <v>58</v>
      </c>
      <c r="BI95">
        <v>3</v>
      </c>
      <c r="BJ95">
        <v>498</v>
      </c>
      <c r="BK95" t="s">
        <v>225</v>
      </c>
      <c r="BL95">
        <v>220</v>
      </c>
    </row>
    <row r="96" spans="1:64">
      <c r="A96" t="s">
        <v>85</v>
      </c>
      <c r="B96">
        <v>5.55</v>
      </c>
      <c r="C96" t="s">
        <v>224</v>
      </c>
      <c r="D96">
        <v>3.4</v>
      </c>
      <c r="E96">
        <v>0.6</v>
      </c>
      <c r="F96">
        <v>26</v>
      </c>
      <c r="G96" t="s">
        <v>232</v>
      </c>
      <c r="H96">
        <v>0.02</v>
      </c>
      <c r="I96">
        <v>21</v>
      </c>
      <c r="J96">
        <v>0.13</v>
      </c>
      <c r="K96">
        <v>0.15</v>
      </c>
      <c r="L96" t="s">
        <v>231</v>
      </c>
      <c r="M96">
        <v>9.9</v>
      </c>
      <c r="N96">
        <v>0.06</v>
      </c>
      <c r="O96">
        <v>2.1</v>
      </c>
      <c r="P96">
        <v>0.01</v>
      </c>
      <c r="Q96">
        <v>0.5</v>
      </c>
      <c r="R96">
        <v>0.01</v>
      </c>
      <c r="S96" t="s">
        <v>225</v>
      </c>
      <c r="T96">
        <v>9.9</v>
      </c>
      <c r="U96">
        <v>0.3</v>
      </c>
      <c r="V96" t="s">
        <v>226</v>
      </c>
      <c r="W96" t="s">
        <v>226</v>
      </c>
      <c r="X96">
        <v>0.05</v>
      </c>
      <c r="Y96">
        <v>0.5</v>
      </c>
      <c r="Z96">
        <v>0.04</v>
      </c>
      <c r="AA96">
        <v>1</v>
      </c>
      <c r="AB96">
        <v>2.1</v>
      </c>
      <c r="AC96">
        <v>0.4</v>
      </c>
      <c r="AD96" t="s">
        <v>228</v>
      </c>
      <c r="AE96">
        <v>0.05</v>
      </c>
      <c r="AF96" t="s">
        <v>227</v>
      </c>
      <c r="AG96">
        <v>0.03</v>
      </c>
      <c r="AH96" t="s">
        <v>229</v>
      </c>
      <c r="AI96">
        <v>502</v>
      </c>
      <c r="AJ96" t="s">
        <v>224</v>
      </c>
      <c r="AK96">
        <v>0.8</v>
      </c>
      <c r="AL96">
        <v>0.18</v>
      </c>
      <c r="AM96">
        <v>85</v>
      </c>
      <c r="AN96">
        <v>75</v>
      </c>
      <c r="AO96">
        <v>10.35</v>
      </c>
      <c r="AP96">
        <v>1.41</v>
      </c>
      <c r="AQ96">
        <v>51.1</v>
      </c>
      <c r="AR96">
        <v>0.11</v>
      </c>
      <c r="AS96">
        <v>10.95</v>
      </c>
      <c r="AT96" t="s">
        <v>228</v>
      </c>
      <c r="AU96">
        <v>0.02</v>
      </c>
      <c r="AV96">
        <v>0.21</v>
      </c>
      <c r="AW96">
        <v>25.8</v>
      </c>
      <c r="AX96">
        <v>0.32</v>
      </c>
      <c r="AY96">
        <v>0.09</v>
      </c>
      <c r="AZ96" t="s">
        <v>228</v>
      </c>
      <c r="BA96" t="s">
        <v>228</v>
      </c>
      <c r="BB96">
        <v>-0.2</v>
      </c>
      <c r="BC96">
        <v>100</v>
      </c>
      <c r="BD96">
        <v>1.1000000000000001</v>
      </c>
      <c r="BE96">
        <v>17</v>
      </c>
      <c r="BF96" t="s">
        <v>227</v>
      </c>
      <c r="BG96">
        <v>184</v>
      </c>
      <c r="BH96">
        <v>58</v>
      </c>
      <c r="BI96">
        <v>4</v>
      </c>
      <c r="BJ96">
        <v>571</v>
      </c>
      <c r="BK96" t="s">
        <v>225</v>
      </c>
      <c r="BL96">
        <v>271</v>
      </c>
    </row>
    <row r="97" spans="1:64">
      <c r="A97" t="s">
        <v>86</v>
      </c>
      <c r="B97">
        <v>6.53</v>
      </c>
      <c r="C97" t="s">
        <v>224</v>
      </c>
      <c r="D97">
        <v>2.6</v>
      </c>
      <c r="E97" t="s">
        <v>227</v>
      </c>
      <c r="F97">
        <v>10.5</v>
      </c>
      <c r="G97" t="s">
        <v>232</v>
      </c>
      <c r="H97">
        <v>0.02</v>
      </c>
      <c r="I97">
        <v>26</v>
      </c>
      <c r="J97">
        <v>0.09</v>
      </c>
      <c r="K97">
        <v>0.1</v>
      </c>
      <c r="L97" t="s">
        <v>231</v>
      </c>
      <c r="M97">
        <v>10</v>
      </c>
      <c r="N97">
        <v>0.06</v>
      </c>
      <c r="O97">
        <v>2.2999999999999998</v>
      </c>
      <c r="P97">
        <v>0.01</v>
      </c>
      <c r="Q97" t="s">
        <v>227</v>
      </c>
      <c r="R97">
        <v>0.02</v>
      </c>
      <c r="S97" t="s">
        <v>225</v>
      </c>
      <c r="T97">
        <v>10.4</v>
      </c>
      <c r="U97">
        <v>0.2</v>
      </c>
      <c r="V97" t="s">
        <v>226</v>
      </c>
      <c r="W97">
        <v>5</v>
      </c>
      <c r="X97" t="s">
        <v>231</v>
      </c>
      <c r="Y97">
        <v>0.3</v>
      </c>
      <c r="Z97">
        <v>0.03</v>
      </c>
      <c r="AA97">
        <v>1</v>
      </c>
      <c r="AB97">
        <v>1.8</v>
      </c>
      <c r="AC97">
        <v>0.3</v>
      </c>
      <c r="AD97" t="s">
        <v>228</v>
      </c>
      <c r="AE97" t="s">
        <v>229</v>
      </c>
      <c r="AF97" t="s">
        <v>227</v>
      </c>
      <c r="AG97">
        <v>0.06</v>
      </c>
      <c r="AH97" t="s">
        <v>229</v>
      </c>
      <c r="AI97">
        <v>970</v>
      </c>
      <c r="AJ97" t="s">
        <v>224</v>
      </c>
      <c r="AK97">
        <v>0.8</v>
      </c>
      <c r="AL97">
        <v>0.24</v>
      </c>
      <c r="AM97">
        <v>47</v>
      </c>
      <c r="AN97">
        <v>82</v>
      </c>
      <c r="AO97">
        <v>6.02</v>
      </c>
      <c r="AP97">
        <v>1.61</v>
      </c>
      <c r="AQ97">
        <v>54.2</v>
      </c>
      <c r="AR97">
        <v>0.16</v>
      </c>
      <c r="AS97">
        <v>7.59</v>
      </c>
      <c r="AT97" t="s">
        <v>228</v>
      </c>
      <c r="AU97">
        <v>0.01</v>
      </c>
      <c r="AV97">
        <v>0.28000000000000003</v>
      </c>
      <c r="AW97">
        <v>29.2</v>
      </c>
      <c r="AX97">
        <v>0.34</v>
      </c>
      <c r="AY97" t="s">
        <v>228</v>
      </c>
      <c r="AZ97" t="s">
        <v>228</v>
      </c>
      <c r="BA97" t="s">
        <v>228</v>
      </c>
      <c r="BB97">
        <v>-0.7</v>
      </c>
      <c r="BC97">
        <v>98.7</v>
      </c>
      <c r="BD97">
        <v>1.1000000000000001</v>
      </c>
      <c r="BE97">
        <v>7</v>
      </c>
      <c r="BF97" t="s">
        <v>227</v>
      </c>
      <c r="BG97">
        <v>175</v>
      </c>
      <c r="BH97">
        <v>67</v>
      </c>
      <c r="BI97">
        <v>2</v>
      </c>
      <c r="BJ97">
        <v>531</v>
      </c>
      <c r="BK97" t="s">
        <v>225</v>
      </c>
      <c r="BL97">
        <v>285</v>
      </c>
    </row>
    <row r="98" spans="1:64">
      <c r="A98" t="s">
        <v>87</v>
      </c>
      <c r="B98">
        <v>6.82</v>
      </c>
      <c r="C98" t="s">
        <v>224</v>
      </c>
      <c r="D98">
        <v>3.3</v>
      </c>
      <c r="E98" t="s">
        <v>227</v>
      </c>
      <c r="F98">
        <v>12.2</v>
      </c>
      <c r="G98" t="s">
        <v>232</v>
      </c>
      <c r="H98">
        <v>0.01</v>
      </c>
      <c r="I98">
        <v>33</v>
      </c>
      <c r="J98" t="s">
        <v>229</v>
      </c>
      <c r="K98">
        <v>0.05</v>
      </c>
      <c r="L98" t="s">
        <v>231</v>
      </c>
      <c r="M98">
        <v>14.7</v>
      </c>
      <c r="N98" t="s">
        <v>229</v>
      </c>
      <c r="O98">
        <v>1.4</v>
      </c>
      <c r="P98" t="s">
        <v>228</v>
      </c>
      <c r="Q98" t="s">
        <v>227</v>
      </c>
      <c r="R98" t="s">
        <v>228</v>
      </c>
      <c r="S98" t="s">
        <v>225</v>
      </c>
      <c r="T98">
        <v>3.5</v>
      </c>
      <c r="U98">
        <v>0.1</v>
      </c>
      <c r="V98" t="s">
        <v>226</v>
      </c>
      <c r="W98" t="s">
        <v>226</v>
      </c>
      <c r="X98" t="s">
        <v>231</v>
      </c>
      <c r="Y98" t="s">
        <v>233</v>
      </c>
      <c r="Z98" t="s">
        <v>231</v>
      </c>
      <c r="AA98">
        <v>1</v>
      </c>
      <c r="AB98">
        <v>2.1</v>
      </c>
      <c r="AC98">
        <v>0.1</v>
      </c>
      <c r="AD98" t="s">
        <v>228</v>
      </c>
      <c r="AE98" t="s">
        <v>229</v>
      </c>
      <c r="AF98" t="s">
        <v>227</v>
      </c>
      <c r="AG98">
        <v>0.03</v>
      </c>
      <c r="AH98" t="s">
        <v>229</v>
      </c>
      <c r="AI98">
        <v>1105</v>
      </c>
      <c r="AJ98" t="s">
        <v>224</v>
      </c>
      <c r="AK98" t="s">
        <v>227</v>
      </c>
      <c r="AL98" t="s">
        <v>231</v>
      </c>
      <c r="AM98">
        <v>79</v>
      </c>
      <c r="AN98">
        <v>44</v>
      </c>
      <c r="AO98">
        <v>4.43</v>
      </c>
      <c r="AP98">
        <v>2.82</v>
      </c>
      <c r="AQ98">
        <v>63.2</v>
      </c>
      <c r="AR98">
        <v>0.09</v>
      </c>
      <c r="AS98">
        <v>6.99</v>
      </c>
      <c r="AT98" t="s">
        <v>228</v>
      </c>
      <c r="AU98" t="s">
        <v>228</v>
      </c>
      <c r="AV98">
        <v>0.34</v>
      </c>
      <c r="AW98">
        <v>21.9</v>
      </c>
      <c r="AX98">
        <v>0.33</v>
      </c>
      <c r="AY98">
        <v>0.09</v>
      </c>
      <c r="AZ98" t="s">
        <v>228</v>
      </c>
      <c r="BA98" t="s">
        <v>228</v>
      </c>
      <c r="BB98">
        <v>-2.71</v>
      </c>
      <c r="BC98">
        <v>97.5</v>
      </c>
      <c r="BD98">
        <v>1</v>
      </c>
      <c r="BE98">
        <v>24</v>
      </c>
      <c r="BF98" t="s">
        <v>227</v>
      </c>
      <c r="BG98">
        <v>203</v>
      </c>
      <c r="BH98">
        <v>89</v>
      </c>
      <c r="BI98">
        <v>5</v>
      </c>
      <c r="BJ98">
        <v>663</v>
      </c>
      <c r="BK98" t="s">
        <v>225</v>
      </c>
      <c r="BL98">
        <v>404</v>
      </c>
    </row>
    <row r="99" spans="1:64">
      <c r="A99" t="s">
        <v>88</v>
      </c>
      <c r="B99">
        <v>6.69</v>
      </c>
      <c r="C99" t="s">
        <v>224</v>
      </c>
      <c r="D99">
        <v>3.5</v>
      </c>
      <c r="E99" t="s">
        <v>227</v>
      </c>
      <c r="F99">
        <v>7.3</v>
      </c>
      <c r="G99" t="s">
        <v>232</v>
      </c>
      <c r="H99" t="s">
        <v>228</v>
      </c>
      <c r="I99">
        <v>39</v>
      </c>
      <c r="J99" t="s">
        <v>229</v>
      </c>
      <c r="K99" t="s">
        <v>231</v>
      </c>
      <c r="L99" t="s">
        <v>231</v>
      </c>
      <c r="M99">
        <v>13.2</v>
      </c>
      <c r="N99" t="s">
        <v>229</v>
      </c>
      <c r="O99">
        <v>1.2</v>
      </c>
      <c r="P99" t="s">
        <v>228</v>
      </c>
      <c r="Q99" t="s">
        <v>227</v>
      </c>
      <c r="R99" t="s">
        <v>228</v>
      </c>
      <c r="S99" t="s">
        <v>225</v>
      </c>
      <c r="T99">
        <v>2.9</v>
      </c>
      <c r="U99">
        <v>0.1</v>
      </c>
      <c r="V99" t="s">
        <v>226</v>
      </c>
      <c r="W99" t="s">
        <v>226</v>
      </c>
      <c r="X99" t="s">
        <v>231</v>
      </c>
      <c r="Y99" t="s">
        <v>233</v>
      </c>
      <c r="Z99" t="s">
        <v>231</v>
      </c>
      <c r="AA99" t="s">
        <v>224</v>
      </c>
      <c r="AB99">
        <v>2.8</v>
      </c>
      <c r="AC99" t="s">
        <v>230</v>
      </c>
      <c r="AD99" t="s">
        <v>228</v>
      </c>
      <c r="AE99" t="s">
        <v>229</v>
      </c>
      <c r="AF99" t="s">
        <v>227</v>
      </c>
      <c r="AG99">
        <v>0.02</v>
      </c>
      <c r="AH99" t="s">
        <v>229</v>
      </c>
      <c r="AI99">
        <v>1300</v>
      </c>
      <c r="AJ99" t="s">
        <v>224</v>
      </c>
      <c r="AK99" t="s">
        <v>227</v>
      </c>
      <c r="AL99" t="s">
        <v>231</v>
      </c>
      <c r="AM99">
        <v>50</v>
      </c>
      <c r="AN99">
        <v>39</v>
      </c>
      <c r="AO99">
        <v>0.39</v>
      </c>
      <c r="AP99">
        <v>3.12</v>
      </c>
      <c r="AQ99">
        <v>66.3</v>
      </c>
      <c r="AR99">
        <v>0.03</v>
      </c>
      <c r="AS99">
        <v>3.82</v>
      </c>
      <c r="AT99" t="s">
        <v>228</v>
      </c>
      <c r="AU99">
        <v>0.01</v>
      </c>
      <c r="AV99">
        <v>0.2</v>
      </c>
      <c r="AW99">
        <v>22.7</v>
      </c>
      <c r="AX99">
        <v>0.34</v>
      </c>
      <c r="AY99">
        <v>0.04</v>
      </c>
      <c r="AZ99" t="s">
        <v>228</v>
      </c>
      <c r="BA99" t="s">
        <v>228</v>
      </c>
      <c r="BB99">
        <v>-2.38</v>
      </c>
      <c r="BC99">
        <v>94.6</v>
      </c>
      <c r="BD99">
        <v>1.2</v>
      </c>
      <c r="BE99">
        <v>11</v>
      </c>
      <c r="BF99" t="s">
        <v>227</v>
      </c>
      <c r="BG99">
        <v>205</v>
      </c>
      <c r="BH99">
        <v>103</v>
      </c>
      <c r="BI99">
        <v>5</v>
      </c>
      <c r="BJ99">
        <v>683</v>
      </c>
      <c r="BK99" t="s">
        <v>225</v>
      </c>
      <c r="BL99">
        <v>454</v>
      </c>
    </row>
    <row r="100" spans="1:64">
      <c r="A100" t="s">
        <v>89</v>
      </c>
      <c r="B100">
        <v>5.91</v>
      </c>
      <c r="C100" t="s">
        <v>224</v>
      </c>
      <c r="D100">
        <v>3.1</v>
      </c>
      <c r="E100" t="s">
        <v>227</v>
      </c>
      <c r="F100">
        <v>22.1</v>
      </c>
      <c r="G100" t="s">
        <v>232</v>
      </c>
      <c r="H100">
        <v>0.01</v>
      </c>
      <c r="I100">
        <v>30</v>
      </c>
      <c r="J100">
        <v>0.06</v>
      </c>
      <c r="K100">
        <v>0.08</v>
      </c>
      <c r="L100" t="s">
        <v>231</v>
      </c>
      <c r="M100">
        <v>12.2</v>
      </c>
      <c r="N100" t="s">
        <v>229</v>
      </c>
      <c r="O100">
        <v>1.8</v>
      </c>
      <c r="P100" t="s">
        <v>228</v>
      </c>
      <c r="Q100" t="s">
        <v>227</v>
      </c>
      <c r="R100" t="s">
        <v>228</v>
      </c>
      <c r="S100" t="s">
        <v>225</v>
      </c>
      <c r="T100">
        <v>7.4</v>
      </c>
      <c r="U100">
        <v>0.2</v>
      </c>
      <c r="V100" t="s">
        <v>226</v>
      </c>
      <c r="W100" t="s">
        <v>226</v>
      </c>
      <c r="X100" t="s">
        <v>231</v>
      </c>
      <c r="Y100">
        <v>0.3</v>
      </c>
      <c r="Z100" t="s">
        <v>231</v>
      </c>
      <c r="AA100">
        <v>1</v>
      </c>
      <c r="AB100">
        <v>2</v>
      </c>
      <c r="AC100">
        <v>0.3</v>
      </c>
      <c r="AD100" t="s">
        <v>228</v>
      </c>
      <c r="AE100" t="s">
        <v>229</v>
      </c>
      <c r="AF100" t="s">
        <v>227</v>
      </c>
      <c r="AG100">
        <v>0.04</v>
      </c>
      <c r="AH100" t="s">
        <v>229</v>
      </c>
      <c r="AI100">
        <v>1010</v>
      </c>
      <c r="AJ100" t="s">
        <v>224</v>
      </c>
      <c r="AK100">
        <v>0.7</v>
      </c>
      <c r="AL100">
        <v>0.18</v>
      </c>
      <c r="AM100">
        <v>86</v>
      </c>
      <c r="AN100">
        <v>63</v>
      </c>
      <c r="AO100">
        <v>9.7899999999999991</v>
      </c>
      <c r="AP100">
        <v>1.82</v>
      </c>
      <c r="AQ100">
        <v>55.5</v>
      </c>
      <c r="AR100">
        <v>0.12</v>
      </c>
      <c r="AS100">
        <v>10.8</v>
      </c>
      <c r="AT100" t="s">
        <v>228</v>
      </c>
      <c r="AU100" t="s">
        <v>228</v>
      </c>
      <c r="AV100">
        <v>0.15</v>
      </c>
      <c r="AW100">
        <v>23.6</v>
      </c>
      <c r="AX100">
        <v>0.33</v>
      </c>
      <c r="AY100">
        <v>0.04</v>
      </c>
      <c r="AZ100" t="s">
        <v>228</v>
      </c>
      <c r="BA100" t="s">
        <v>228</v>
      </c>
      <c r="BB100">
        <v>-1.01</v>
      </c>
      <c r="BC100">
        <v>101</v>
      </c>
      <c r="BD100">
        <v>1</v>
      </c>
      <c r="BE100">
        <v>20</v>
      </c>
      <c r="BF100" t="s">
        <v>227</v>
      </c>
      <c r="BG100">
        <v>187</v>
      </c>
      <c r="BH100">
        <v>61</v>
      </c>
      <c r="BI100">
        <v>4</v>
      </c>
      <c r="BJ100">
        <v>628</v>
      </c>
      <c r="BK100" t="s">
        <v>225</v>
      </c>
      <c r="BL100">
        <v>309</v>
      </c>
    </row>
    <row r="101" spans="1:64">
      <c r="A101" t="s">
        <v>90</v>
      </c>
      <c r="B101">
        <v>6.07</v>
      </c>
      <c r="C101" t="s">
        <v>224</v>
      </c>
      <c r="D101">
        <v>2.6</v>
      </c>
      <c r="E101" t="s">
        <v>227</v>
      </c>
      <c r="F101">
        <v>21</v>
      </c>
      <c r="G101" t="s">
        <v>232</v>
      </c>
      <c r="H101">
        <v>0.01</v>
      </c>
      <c r="I101">
        <v>21</v>
      </c>
      <c r="J101">
        <v>0.11</v>
      </c>
      <c r="K101">
        <v>0.08</v>
      </c>
      <c r="L101" t="s">
        <v>231</v>
      </c>
      <c r="M101">
        <v>11.4</v>
      </c>
      <c r="N101" t="s">
        <v>229</v>
      </c>
      <c r="O101">
        <v>1.9</v>
      </c>
      <c r="P101" t="s">
        <v>228</v>
      </c>
      <c r="Q101" t="s">
        <v>227</v>
      </c>
      <c r="R101" t="s">
        <v>228</v>
      </c>
      <c r="S101" t="s">
        <v>225</v>
      </c>
      <c r="T101">
        <v>7.3</v>
      </c>
      <c r="U101">
        <v>0.1</v>
      </c>
      <c r="V101" t="s">
        <v>226</v>
      </c>
      <c r="W101" t="s">
        <v>226</v>
      </c>
      <c r="X101" t="s">
        <v>231</v>
      </c>
      <c r="Y101">
        <v>0.2</v>
      </c>
      <c r="Z101" t="s">
        <v>231</v>
      </c>
      <c r="AA101">
        <v>1</v>
      </c>
      <c r="AB101">
        <v>2</v>
      </c>
      <c r="AC101">
        <v>0.2</v>
      </c>
      <c r="AD101" t="s">
        <v>228</v>
      </c>
      <c r="AE101" t="s">
        <v>229</v>
      </c>
      <c r="AF101" t="s">
        <v>227</v>
      </c>
      <c r="AG101">
        <v>7.0000000000000007E-2</v>
      </c>
      <c r="AH101" t="s">
        <v>229</v>
      </c>
      <c r="AI101">
        <v>635</v>
      </c>
      <c r="AJ101" t="s">
        <v>224</v>
      </c>
      <c r="AK101">
        <v>0.7</v>
      </c>
      <c r="AL101">
        <v>0.15</v>
      </c>
      <c r="AM101">
        <v>87</v>
      </c>
      <c r="AN101">
        <v>69</v>
      </c>
      <c r="AO101">
        <v>8.3000000000000007</v>
      </c>
      <c r="AP101">
        <v>1.76</v>
      </c>
      <c r="AQ101">
        <v>53.6</v>
      </c>
      <c r="AR101">
        <v>0.15</v>
      </c>
      <c r="AS101">
        <v>9.3000000000000007</v>
      </c>
      <c r="AT101">
        <v>0.01</v>
      </c>
      <c r="AU101" t="s">
        <v>228</v>
      </c>
      <c r="AV101">
        <v>0.15</v>
      </c>
      <c r="AW101">
        <v>25.4</v>
      </c>
      <c r="AX101">
        <v>0.33</v>
      </c>
      <c r="AY101" t="s">
        <v>228</v>
      </c>
      <c r="AZ101" t="s">
        <v>228</v>
      </c>
      <c r="BA101" t="s">
        <v>228</v>
      </c>
      <c r="BB101">
        <v>1.51</v>
      </c>
      <c r="BC101">
        <v>100.5</v>
      </c>
      <c r="BD101">
        <v>1.2</v>
      </c>
      <c r="BE101">
        <v>20</v>
      </c>
      <c r="BF101" t="s">
        <v>227</v>
      </c>
      <c r="BG101">
        <v>180</v>
      </c>
      <c r="BH101">
        <v>66</v>
      </c>
      <c r="BI101">
        <v>3</v>
      </c>
      <c r="BJ101">
        <v>596</v>
      </c>
      <c r="BK101" t="s">
        <v>225</v>
      </c>
      <c r="BL101">
        <v>307</v>
      </c>
    </row>
    <row r="102" spans="1:64">
      <c r="A102" t="s">
        <v>91</v>
      </c>
      <c r="B102">
        <v>6.39</v>
      </c>
      <c r="C102" t="s">
        <v>224</v>
      </c>
      <c r="D102">
        <v>2.4</v>
      </c>
      <c r="E102" t="s">
        <v>227</v>
      </c>
      <c r="F102">
        <v>12.2</v>
      </c>
      <c r="G102" t="s">
        <v>232</v>
      </c>
      <c r="H102" t="s">
        <v>228</v>
      </c>
      <c r="I102">
        <v>18</v>
      </c>
      <c r="J102">
        <v>0.05</v>
      </c>
      <c r="K102">
        <v>7.0000000000000007E-2</v>
      </c>
      <c r="L102" t="s">
        <v>231</v>
      </c>
      <c r="M102">
        <v>11.5</v>
      </c>
      <c r="N102" t="s">
        <v>229</v>
      </c>
      <c r="O102">
        <v>1.7</v>
      </c>
      <c r="P102" t="s">
        <v>228</v>
      </c>
      <c r="Q102" t="s">
        <v>227</v>
      </c>
      <c r="R102" t="s">
        <v>228</v>
      </c>
      <c r="S102" t="s">
        <v>225</v>
      </c>
      <c r="T102">
        <v>6</v>
      </c>
      <c r="U102">
        <v>0.2</v>
      </c>
      <c r="V102" t="s">
        <v>226</v>
      </c>
      <c r="W102" t="s">
        <v>226</v>
      </c>
      <c r="X102" t="s">
        <v>231</v>
      </c>
      <c r="Y102">
        <v>0.2</v>
      </c>
      <c r="Z102" t="s">
        <v>231</v>
      </c>
      <c r="AA102">
        <v>1</v>
      </c>
      <c r="AB102">
        <v>1.8</v>
      </c>
      <c r="AC102">
        <v>0.2</v>
      </c>
      <c r="AD102" t="s">
        <v>228</v>
      </c>
      <c r="AE102" t="s">
        <v>229</v>
      </c>
      <c r="AF102" t="s">
        <v>227</v>
      </c>
      <c r="AG102">
        <v>0.03</v>
      </c>
      <c r="AH102" t="s">
        <v>229</v>
      </c>
      <c r="AI102">
        <v>786</v>
      </c>
      <c r="AJ102" t="s">
        <v>224</v>
      </c>
      <c r="AK102">
        <v>0.5</v>
      </c>
      <c r="AL102">
        <v>0.09</v>
      </c>
      <c r="AM102">
        <v>64</v>
      </c>
      <c r="AN102">
        <v>58</v>
      </c>
      <c r="AO102">
        <v>5.45</v>
      </c>
      <c r="AP102">
        <v>2.09</v>
      </c>
      <c r="AQ102">
        <v>57.3</v>
      </c>
      <c r="AR102">
        <v>0.1</v>
      </c>
      <c r="AS102">
        <v>7.53</v>
      </c>
      <c r="AT102" t="s">
        <v>228</v>
      </c>
      <c r="AU102" t="s">
        <v>228</v>
      </c>
      <c r="AV102">
        <v>0.15</v>
      </c>
      <c r="AW102">
        <v>26.2</v>
      </c>
      <c r="AX102">
        <v>0.33</v>
      </c>
      <c r="AY102">
        <v>0.08</v>
      </c>
      <c r="AZ102" t="s">
        <v>228</v>
      </c>
      <c r="BA102" t="s">
        <v>228</v>
      </c>
      <c r="BB102">
        <v>-0.61</v>
      </c>
      <c r="BC102">
        <v>98.6</v>
      </c>
      <c r="BD102">
        <v>1</v>
      </c>
      <c r="BE102">
        <v>8</v>
      </c>
      <c r="BF102" t="s">
        <v>227</v>
      </c>
      <c r="BG102">
        <v>185</v>
      </c>
      <c r="BH102">
        <v>68</v>
      </c>
      <c r="BI102">
        <v>3</v>
      </c>
      <c r="BJ102">
        <v>613</v>
      </c>
      <c r="BK102" t="s">
        <v>225</v>
      </c>
      <c r="BL102">
        <v>338</v>
      </c>
    </row>
    <row r="103" spans="1:64">
      <c r="A103" t="s">
        <v>92</v>
      </c>
      <c r="B103">
        <v>6.35</v>
      </c>
      <c r="C103" t="s">
        <v>224</v>
      </c>
      <c r="D103">
        <v>2.4</v>
      </c>
      <c r="E103" t="s">
        <v>227</v>
      </c>
      <c r="F103">
        <v>9.8000000000000007</v>
      </c>
      <c r="G103" t="s">
        <v>232</v>
      </c>
      <c r="H103">
        <v>0.03</v>
      </c>
      <c r="I103">
        <v>33</v>
      </c>
      <c r="J103">
        <v>0.05</v>
      </c>
      <c r="K103">
        <v>7.0000000000000007E-2</v>
      </c>
      <c r="L103" t="s">
        <v>231</v>
      </c>
      <c r="M103">
        <v>13</v>
      </c>
      <c r="N103">
        <v>0.05</v>
      </c>
      <c r="O103">
        <v>1.7</v>
      </c>
      <c r="P103" t="s">
        <v>228</v>
      </c>
      <c r="Q103" t="s">
        <v>227</v>
      </c>
      <c r="R103" t="s">
        <v>228</v>
      </c>
      <c r="S103" t="s">
        <v>225</v>
      </c>
      <c r="T103">
        <v>6.1</v>
      </c>
      <c r="U103">
        <v>0.2</v>
      </c>
      <c r="V103" t="s">
        <v>226</v>
      </c>
      <c r="W103">
        <v>8</v>
      </c>
      <c r="X103" t="s">
        <v>231</v>
      </c>
      <c r="Y103">
        <v>0.3</v>
      </c>
      <c r="Z103" t="s">
        <v>231</v>
      </c>
      <c r="AA103">
        <v>1</v>
      </c>
      <c r="AB103">
        <v>2</v>
      </c>
      <c r="AC103">
        <v>0.2</v>
      </c>
      <c r="AD103" t="s">
        <v>228</v>
      </c>
      <c r="AE103" t="s">
        <v>229</v>
      </c>
      <c r="AF103" t="s">
        <v>227</v>
      </c>
      <c r="AG103">
        <v>0.03</v>
      </c>
      <c r="AH103" t="s">
        <v>229</v>
      </c>
      <c r="AI103">
        <v>1305</v>
      </c>
      <c r="AJ103" t="s">
        <v>224</v>
      </c>
      <c r="AK103" t="s">
        <v>227</v>
      </c>
      <c r="AL103">
        <v>0.12</v>
      </c>
      <c r="AM103">
        <v>58</v>
      </c>
      <c r="AN103">
        <v>59</v>
      </c>
      <c r="AO103">
        <v>4.2300000000000004</v>
      </c>
      <c r="AP103">
        <v>2.3199999999999998</v>
      </c>
      <c r="AQ103">
        <v>59.4</v>
      </c>
      <c r="AR103">
        <v>0.23</v>
      </c>
      <c r="AS103">
        <v>6.15</v>
      </c>
      <c r="AT103" t="s">
        <v>228</v>
      </c>
      <c r="AU103">
        <v>0.01</v>
      </c>
      <c r="AV103">
        <v>0.17</v>
      </c>
      <c r="AW103">
        <v>23.6</v>
      </c>
      <c r="AX103">
        <v>0.31</v>
      </c>
      <c r="AY103" t="s">
        <v>228</v>
      </c>
      <c r="AZ103" t="s">
        <v>228</v>
      </c>
      <c r="BA103" t="s">
        <v>228</v>
      </c>
      <c r="BB103">
        <v>-1.1000000000000001</v>
      </c>
      <c r="BC103">
        <v>95.3</v>
      </c>
      <c r="BD103">
        <v>1.4</v>
      </c>
      <c r="BE103">
        <v>54</v>
      </c>
      <c r="BF103" t="s">
        <v>227</v>
      </c>
      <c r="BG103">
        <v>196</v>
      </c>
      <c r="BH103">
        <v>83</v>
      </c>
      <c r="BI103">
        <v>3</v>
      </c>
      <c r="BJ103">
        <v>642</v>
      </c>
      <c r="BK103" t="s">
        <v>225</v>
      </c>
      <c r="BL103">
        <v>386</v>
      </c>
    </row>
    <row r="104" spans="1:64">
      <c r="A104" t="s">
        <v>93</v>
      </c>
      <c r="B104">
        <v>5.81</v>
      </c>
      <c r="C104" t="s">
        <v>224</v>
      </c>
      <c r="D104">
        <v>3.2</v>
      </c>
      <c r="E104" t="s">
        <v>227</v>
      </c>
      <c r="F104">
        <v>8.8000000000000007</v>
      </c>
      <c r="G104" t="s">
        <v>232</v>
      </c>
      <c r="H104">
        <v>0.01</v>
      </c>
      <c r="I104">
        <v>29</v>
      </c>
      <c r="J104">
        <v>0.05</v>
      </c>
      <c r="K104">
        <v>0.05</v>
      </c>
      <c r="L104" t="s">
        <v>231</v>
      </c>
      <c r="M104">
        <v>12.3</v>
      </c>
      <c r="N104" t="s">
        <v>229</v>
      </c>
      <c r="O104">
        <v>1.6</v>
      </c>
      <c r="P104" t="s">
        <v>228</v>
      </c>
      <c r="Q104" t="s">
        <v>227</v>
      </c>
      <c r="R104" t="s">
        <v>228</v>
      </c>
      <c r="S104" t="s">
        <v>225</v>
      </c>
      <c r="T104">
        <v>4.4000000000000004</v>
      </c>
      <c r="U104">
        <v>0.2</v>
      </c>
      <c r="V104" t="s">
        <v>226</v>
      </c>
      <c r="W104" t="s">
        <v>226</v>
      </c>
      <c r="X104" t="s">
        <v>231</v>
      </c>
      <c r="Y104">
        <v>0.2</v>
      </c>
      <c r="Z104" t="s">
        <v>231</v>
      </c>
      <c r="AA104">
        <v>1</v>
      </c>
      <c r="AB104">
        <v>2.1</v>
      </c>
      <c r="AC104">
        <v>0.1</v>
      </c>
      <c r="AD104" t="s">
        <v>228</v>
      </c>
      <c r="AE104" t="s">
        <v>229</v>
      </c>
      <c r="AF104" t="s">
        <v>227</v>
      </c>
      <c r="AG104">
        <v>0.02</v>
      </c>
      <c r="AH104" t="s">
        <v>229</v>
      </c>
      <c r="AI104">
        <v>1140</v>
      </c>
      <c r="AJ104" t="s">
        <v>224</v>
      </c>
      <c r="AK104">
        <v>0.5</v>
      </c>
      <c r="AL104">
        <v>0.08</v>
      </c>
      <c r="AM104">
        <v>54</v>
      </c>
      <c r="AN104">
        <v>55</v>
      </c>
      <c r="AO104">
        <v>2.1800000000000002</v>
      </c>
      <c r="AP104">
        <v>2.79</v>
      </c>
      <c r="AQ104">
        <v>61.3</v>
      </c>
      <c r="AR104">
        <v>0.11</v>
      </c>
      <c r="AS104">
        <v>4.63</v>
      </c>
      <c r="AT104" t="s">
        <v>228</v>
      </c>
      <c r="AU104">
        <v>0.01</v>
      </c>
      <c r="AV104">
        <v>0.21</v>
      </c>
      <c r="AW104">
        <v>24.1</v>
      </c>
      <c r="AX104">
        <v>0.32</v>
      </c>
      <c r="AY104">
        <v>0.05</v>
      </c>
      <c r="AZ104" t="s">
        <v>228</v>
      </c>
      <c r="BA104" t="s">
        <v>228</v>
      </c>
      <c r="BB104">
        <v>-1.48</v>
      </c>
      <c r="BC104">
        <v>94.2</v>
      </c>
      <c r="BD104">
        <v>1.5</v>
      </c>
      <c r="BE104">
        <v>24</v>
      </c>
      <c r="BF104" t="s">
        <v>227</v>
      </c>
      <c r="BG104">
        <v>194</v>
      </c>
      <c r="BH104">
        <v>74</v>
      </c>
      <c r="BI104">
        <v>4</v>
      </c>
      <c r="BJ104">
        <v>626</v>
      </c>
      <c r="BK104" t="s">
        <v>225</v>
      </c>
      <c r="BL104">
        <v>395</v>
      </c>
    </row>
    <row r="105" spans="1:64">
      <c r="A105" t="s">
        <v>94</v>
      </c>
      <c r="B105">
        <v>6.53</v>
      </c>
      <c r="C105" t="s">
        <v>224</v>
      </c>
      <c r="D105">
        <v>4.0999999999999996</v>
      </c>
      <c r="E105">
        <v>0.8</v>
      </c>
      <c r="F105">
        <v>14.6</v>
      </c>
      <c r="G105" t="s">
        <v>232</v>
      </c>
      <c r="H105">
        <v>0.01</v>
      </c>
      <c r="I105">
        <v>58</v>
      </c>
      <c r="J105">
        <v>0.27</v>
      </c>
      <c r="K105">
        <v>0.13</v>
      </c>
      <c r="L105" t="s">
        <v>231</v>
      </c>
      <c r="M105">
        <v>12.6</v>
      </c>
      <c r="N105">
        <v>0.19</v>
      </c>
      <c r="O105">
        <v>2.5</v>
      </c>
      <c r="P105">
        <v>0.03</v>
      </c>
      <c r="Q105" t="s">
        <v>227</v>
      </c>
      <c r="R105" t="s">
        <v>228</v>
      </c>
      <c r="S105" t="s">
        <v>225</v>
      </c>
      <c r="T105">
        <v>11.4</v>
      </c>
      <c r="U105">
        <v>0.6</v>
      </c>
      <c r="V105" t="s">
        <v>226</v>
      </c>
      <c r="W105" t="s">
        <v>226</v>
      </c>
      <c r="X105">
        <v>0.11</v>
      </c>
      <c r="Y105">
        <v>0.3</v>
      </c>
      <c r="Z105">
        <v>0.18</v>
      </c>
      <c r="AA105">
        <v>1</v>
      </c>
      <c r="AB105">
        <v>2.4</v>
      </c>
      <c r="AC105">
        <v>0.4</v>
      </c>
      <c r="AD105">
        <v>0.01</v>
      </c>
      <c r="AE105">
        <v>0.05</v>
      </c>
      <c r="AF105" t="s">
        <v>227</v>
      </c>
      <c r="AG105">
        <v>0.04</v>
      </c>
      <c r="AH105" t="s">
        <v>229</v>
      </c>
      <c r="AI105">
        <v>1450</v>
      </c>
      <c r="AJ105" t="s">
        <v>224</v>
      </c>
      <c r="AK105">
        <v>1.4</v>
      </c>
      <c r="AL105">
        <v>0.19</v>
      </c>
      <c r="AM105">
        <v>69</v>
      </c>
      <c r="AN105">
        <v>85</v>
      </c>
      <c r="AO105">
        <v>8.42</v>
      </c>
      <c r="AP105">
        <v>1.94</v>
      </c>
      <c r="AQ105">
        <v>53.8</v>
      </c>
      <c r="AR105">
        <v>0.83</v>
      </c>
      <c r="AS105">
        <v>8.68</v>
      </c>
      <c r="AT105">
        <v>0.01</v>
      </c>
      <c r="AU105">
        <v>0.01</v>
      </c>
      <c r="AV105">
        <v>0.15</v>
      </c>
      <c r="AW105">
        <v>25.3</v>
      </c>
      <c r="AX105">
        <v>0.33</v>
      </c>
      <c r="AY105">
        <v>0.11</v>
      </c>
      <c r="AZ105" t="s">
        <v>228</v>
      </c>
      <c r="BA105" t="s">
        <v>228</v>
      </c>
      <c r="BB105">
        <v>-0.9</v>
      </c>
      <c r="BC105">
        <v>98.7</v>
      </c>
      <c r="BD105">
        <v>1.1000000000000001</v>
      </c>
      <c r="BE105">
        <v>21</v>
      </c>
      <c r="BF105" t="s">
        <v>227</v>
      </c>
      <c r="BG105">
        <v>172</v>
      </c>
      <c r="BH105">
        <v>117</v>
      </c>
      <c r="BI105">
        <v>3</v>
      </c>
      <c r="BJ105">
        <v>535</v>
      </c>
      <c r="BK105" t="s">
        <v>225</v>
      </c>
      <c r="BL105">
        <v>292</v>
      </c>
    </row>
    <row r="106" spans="1:64">
      <c r="A106" t="s">
        <v>95</v>
      </c>
      <c r="B106">
        <v>6.04</v>
      </c>
      <c r="C106" t="s">
        <v>224</v>
      </c>
      <c r="D106">
        <v>6.1</v>
      </c>
      <c r="E106">
        <v>2.5</v>
      </c>
      <c r="F106">
        <v>22.6</v>
      </c>
      <c r="G106">
        <v>20</v>
      </c>
      <c r="H106">
        <v>0.05</v>
      </c>
      <c r="I106">
        <v>107</v>
      </c>
      <c r="J106">
        <v>0.7</v>
      </c>
      <c r="K106">
        <v>0.49</v>
      </c>
      <c r="L106">
        <v>0.14000000000000001</v>
      </c>
      <c r="M106">
        <v>12.2</v>
      </c>
      <c r="N106">
        <v>0.73</v>
      </c>
      <c r="O106">
        <v>2.4</v>
      </c>
      <c r="P106">
        <v>0.17</v>
      </c>
      <c r="Q106">
        <v>0.9</v>
      </c>
      <c r="R106">
        <v>0.05</v>
      </c>
      <c r="S106" t="s">
        <v>225</v>
      </c>
      <c r="T106">
        <v>12.3</v>
      </c>
      <c r="U106">
        <v>2.2000000000000002</v>
      </c>
      <c r="V106" t="s">
        <v>226</v>
      </c>
      <c r="W106" t="s">
        <v>226</v>
      </c>
      <c r="X106">
        <v>0.39</v>
      </c>
      <c r="Y106">
        <v>0.9</v>
      </c>
      <c r="Z106">
        <v>0.62</v>
      </c>
      <c r="AA106">
        <v>1</v>
      </c>
      <c r="AB106">
        <v>6.1</v>
      </c>
      <c r="AC106">
        <v>0.6</v>
      </c>
      <c r="AD106">
        <v>0.1</v>
      </c>
      <c r="AE106">
        <v>7.0000000000000007E-2</v>
      </c>
      <c r="AF106" t="s">
        <v>227</v>
      </c>
      <c r="AG106">
        <v>0.1</v>
      </c>
      <c r="AH106" t="s">
        <v>229</v>
      </c>
      <c r="AI106">
        <v>1465</v>
      </c>
      <c r="AJ106" t="s">
        <v>224</v>
      </c>
      <c r="AK106">
        <v>4.4000000000000004</v>
      </c>
      <c r="AL106">
        <v>0.43</v>
      </c>
      <c r="AM106">
        <v>89</v>
      </c>
      <c r="AN106">
        <v>85</v>
      </c>
      <c r="AO106">
        <v>15.05</v>
      </c>
      <c r="AP106">
        <v>2.0299999999999998</v>
      </c>
      <c r="AQ106">
        <v>47</v>
      </c>
      <c r="AR106">
        <v>3.1</v>
      </c>
      <c r="AS106">
        <v>10.1</v>
      </c>
      <c r="AT106">
        <v>0.05</v>
      </c>
      <c r="AU106">
        <v>0.02</v>
      </c>
      <c r="AV106">
        <v>0.12</v>
      </c>
      <c r="AW106">
        <v>21.1</v>
      </c>
      <c r="AX106">
        <v>0.32</v>
      </c>
      <c r="AY106" t="s">
        <v>228</v>
      </c>
      <c r="AZ106" t="s">
        <v>228</v>
      </c>
      <c r="BA106" t="s">
        <v>228</v>
      </c>
      <c r="BB106">
        <v>0.71</v>
      </c>
      <c r="BC106">
        <v>99.6</v>
      </c>
      <c r="BD106">
        <v>1.1000000000000001</v>
      </c>
      <c r="BE106">
        <v>28</v>
      </c>
      <c r="BF106" t="s">
        <v>227</v>
      </c>
      <c r="BG106">
        <v>156</v>
      </c>
      <c r="BH106">
        <v>165</v>
      </c>
      <c r="BI106">
        <v>2</v>
      </c>
      <c r="BJ106">
        <v>495</v>
      </c>
      <c r="BK106" t="s">
        <v>225</v>
      </c>
      <c r="BL106">
        <v>262</v>
      </c>
    </row>
    <row r="107" spans="1:64">
      <c r="A107" t="s">
        <v>96</v>
      </c>
      <c r="B107">
        <v>6.18</v>
      </c>
      <c r="C107" t="s">
        <v>224</v>
      </c>
      <c r="D107">
        <v>4.5999999999999996</v>
      </c>
      <c r="E107">
        <v>2.2000000000000002</v>
      </c>
      <c r="F107">
        <v>24.4</v>
      </c>
      <c r="G107">
        <v>60</v>
      </c>
      <c r="H107">
        <v>0.01</v>
      </c>
      <c r="I107">
        <v>57</v>
      </c>
      <c r="J107">
        <v>0.83</v>
      </c>
      <c r="K107">
        <v>0.48</v>
      </c>
      <c r="L107">
        <v>0.15</v>
      </c>
      <c r="M107">
        <v>12.7</v>
      </c>
      <c r="N107">
        <v>0.82</v>
      </c>
      <c r="O107">
        <v>2.1</v>
      </c>
      <c r="P107">
        <v>0.16</v>
      </c>
      <c r="Q107">
        <v>0.8</v>
      </c>
      <c r="R107">
        <v>0.05</v>
      </c>
      <c r="S107" t="s">
        <v>225</v>
      </c>
      <c r="T107">
        <v>10.9</v>
      </c>
      <c r="U107">
        <v>2.2999999999999998</v>
      </c>
      <c r="V107" t="s">
        <v>226</v>
      </c>
      <c r="W107" t="s">
        <v>226</v>
      </c>
      <c r="X107">
        <v>0.36</v>
      </c>
      <c r="Y107">
        <v>0.5</v>
      </c>
      <c r="Z107">
        <v>0.6</v>
      </c>
      <c r="AA107">
        <v>1</v>
      </c>
      <c r="AB107">
        <v>6.8</v>
      </c>
      <c r="AC107">
        <v>0.5</v>
      </c>
      <c r="AD107">
        <v>0.1</v>
      </c>
      <c r="AE107">
        <v>0.05</v>
      </c>
      <c r="AF107" t="s">
        <v>227</v>
      </c>
      <c r="AG107">
        <v>0.08</v>
      </c>
      <c r="AH107" t="s">
        <v>229</v>
      </c>
      <c r="AI107">
        <v>1445</v>
      </c>
      <c r="AJ107" t="s">
        <v>224</v>
      </c>
      <c r="AK107">
        <v>4.5</v>
      </c>
      <c r="AL107">
        <v>0.41</v>
      </c>
      <c r="AM107">
        <v>98</v>
      </c>
      <c r="AN107">
        <v>74</v>
      </c>
      <c r="AO107">
        <v>15.8</v>
      </c>
      <c r="AP107">
        <v>2.0699999999999998</v>
      </c>
      <c r="AQ107">
        <v>46.9</v>
      </c>
      <c r="AR107">
        <v>3.9</v>
      </c>
      <c r="AS107">
        <v>9.8000000000000007</v>
      </c>
      <c r="AT107">
        <v>0.05</v>
      </c>
      <c r="AU107">
        <v>0.01</v>
      </c>
      <c r="AV107">
        <v>0.13</v>
      </c>
      <c r="AW107">
        <v>20</v>
      </c>
      <c r="AX107">
        <v>0.3</v>
      </c>
      <c r="AY107">
        <v>0.01</v>
      </c>
      <c r="AZ107" t="s">
        <v>228</v>
      </c>
      <c r="BA107" t="s">
        <v>228</v>
      </c>
      <c r="BB107">
        <v>-0.4</v>
      </c>
      <c r="BC107">
        <v>98.6</v>
      </c>
      <c r="BD107">
        <v>0.9</v>
      </c>
      <c r="BE107">
        <v>20</v>
      </c>
      <c r="BF107" t="s">
        <v>227</v>
      </c>
      <c r="BG107">
        <v>151</v>
      </c>
      <c r="BH107">
        <v>77</v>
      </c>
      <c r="BI107">
        <v>2</v>
      </c>
      <c r="BJ107">
        <v>479</v>
      </c>
      <c r="BK107" t="s">
        <v>225</v>
      </c>
      <c r="BL107">
        <v>258</v>
      </c>
    </row>
    <row r="108" spans="1:64">
      <c r="A108" t="s">
        <v>97</v>
      </c>
      <c r="B108">
        <v>5.75</v>
      </c>
      <c r="C108" t="s">
        <v>224</v>
      </c>
      <c r="D108">
        <v>4.0999999999999996</v>
      </c>
      <c r="E108">
        <v>2.2000000000000002</v>
      </c>
      <c r="F108">
        <v>29.6</v>
      </c>
      <c r="G108">
        <v>50</v>
      </c>
      <c r="H108">
        <v>0.01</v>
      </c>
      <c r="I108">
        <v>47</v>
      </c>
      <c r="J108">
        <v>0.92</v>
      </c>
      <c r="K108">
        <v>0.49</v>
      </c>
      <c r="L108">
        <v>0.15</v>
      </c>
      <c r="M108">
        <v>17.2</v>
      </c>
      <c r="N108">
        <v>0.81</v>
      </c>
      <c r="O108">
        <v>2.1</v>
      </c>
      <c r="P108">
        <v>0.15</v>
      </c>
      <c r="Q108">
        <v>0.9</v>
      </c>
      <c r="R108">
        <v>0.04</v>
      </c>
      <c r="S108" t="s">
        <v>225</v>
      </c>
      <c r="T108">
        <v>7</v>
      </c>
      <c r="U108">
        <v>2.2999999999999998</v>
      </c>
      <c r="V108" t="s">
        <v>226</v>
      </c>
      <c r="W108" t="s">
        <v>226</v>
      </c>
      <c r="X108">
        <v>0.38</v>
      </c>
      <c r="Y108">
        <v>0.4</v>
      </c>
      <c r="Z108">
        <v>0.63</v>
      </c>
      <c r="AA108">
        <v>1</v>
      </c>
      <c r="AB108">
        <v>7.3</v>
      </c>
      <c r="AC108">
        <v>0.3</v>
      </c>
      <c r="AD108">
        <v>0.13</v>
      </c>
      <c r="AE108">
        <v>0.05</v>
      </c>
      <c r="AF108" t="s">
        <v>227</v>
      </c>
      <c r="AG108">
        <v>0.08</v>
      </c>
      <c r="AH108" t="s">
        <v>229</v>
      </c>
      <c r="AI108">
        <v>1125</v>
      </c>
      <c r="AJ108" t="s">
        <v>224</v>
      </c>
      <c r="AK108">
        <v>4.5999999999999996</v>
      </c>
      <c r="AL108">
        <v>0.45</v>
      </c>
      <c r="AM108">
        <v>135</v>
      </c>
      <c r="AN108">
        <v>66</v>
      </c>
      <c r="AO108">
        <v>13.8</v>
      </c>
      <c r="AP108">
        <v>2.59</v>
      </c>
      <c r="AQ108">
        <v>49.9</v>
      </c>
      <c r="AR108">
        <v>3.88</v>
      </c>
      <c r="AS108">
        <v>8.0399999999999991</v>
      </c>
      <c r="AT108">
        <v>0.05</v>
      </c>
      <c r="AU108">
        <v>0.01</v>
      </c>
      <c r="AV108">
        <v>0.13</v>
      </c>
      <c r="AW108">
        <v>17.850000000000001</v>
      </c>
      <c r="AX108">
        <v>0.28000000000000003</v>
      </c>
      <c r="AY108" t="s">
        <v>228</v>
      </c>
      <c r="AZ108" t="s">
        <v>228</v>
      </c>
      <c r="BA108" t="s">
        <v>228</v>
      </c>
      <c r="BB108">
        <v>1.72</v>
      </c>
      <c r="BC108">
        <v>98.3</v>
      </c>
      <c r="BD108">
        <v>1.2</v>
      </c>
      <c r="BE108">
        <v>23</v>
      </c>
      <c r="BF108" t="s">
        <v>227</v>
      </c>
      <c r="BG108">
        <v>156</v>
      </c>
      <c r="BH108">
        <v>88</v>
      </c>
      <c r="BI108">
        <v>3</v>
      </c>
      <c r="BJ108">
        <v>507</v>
      </c>
      <c r="BK108" t="s">
        <v>225</v>
      </c>
      <c r="BL108">
        <v>299</v>
      </c>
    </row>
    <row r="109" spans="1:64">
      <c r="A109" t="s">
        <v>98</v>
      </c>
      <c r="B109">
        <v>4.84</v>
      </c>
      <c r="C109" t="s">
        <v>224</v>
      </c>
      <c r="D109">
        <v>9.6</v>
      </c>
      <c r="E109">
        <v>3.2</v>
      </c>
      <c r="F109">
        <v>22.7</v>
      </c>
      <c r="G109">
        <v>10</v>
      </c>
      <c r="H109">
        <v>7.0000000000000007E-2</v>
      </c>
      <c r="I109">
        <v>77</v>
      </c>
      <c r="J109">
        <v>0.86</v>
      </c>
      <c r="K109">
        <v>0.54</v>
      </c>
      <c r="L109">
        <v>0.22</v>
      </c>
      <c r="M109">
        <v>18.600000000000001</v>
      </c>
      <c r="N109">
        <v>0.87</v>
      </c>
      <c r="O109">
        <v>2.2000000000000002</v>
      </c>
      <c r="P109">
        <v>0.16</v>
      </c>
      <c r="Q109">
        <v>1.3</v>
      </c>
      <c r="R109">
        <v>0.05</v>
      </c>
      <c r="S109" t="s">
        <v>225</v>
      </c>
      <c r="T109">
        <v>8.1999999999999993</v>
      </c>
      <c r="U109">
        <v>2.7</v>
      </c>
      <c r="V109" t="s">
        <v>226</v>
      </c>
      <c r="W109" t="s">
        <v>226</v>
      </c>
      <c r="X109">
        <v>0.51</v>
      </c>
      <c r="Y109">
        <v>0.9</v>
      </c>
      <c r="Z109">
        <v>0.84</v>
      </c>
      <c r="AA109">
        <v>1</v>
      </c>
      <c r="AB109">
        <v>13.1</v>
      </c>
      <c r="AC109">
        <v>0.3</v>
      </c>
      <c r="AD109">
        <v>0.13</v>
      </c>
      <c r="AE109">
        <v>0.11</v>
      </c>
      <c r="AF109" t="s">
        <v>227</v>
      </c>
      <c r="AG109">
        <v>0.13</v>
      </c>
      <c r="AH109" t="s">
        <v>229</v>
      </c>
      <c r="AI109">
        <v>1535</v>
      </c>
      <c r="AJ109" t="s">
        <v>224</v>
      </c>
      <c r="AK109">
        <v>4.9000000000000004</v>
      </c>
      <c r="AL109">
        <v>0.5</v>
      </c>
      <c r="AM109">
        <v>113</v>
      </c>
      <c r="AN109">
        <v>77</v>
      </c>
      <c r="AO109">
        <v>12.65</v>
      </c>
      <c r="AP109">
        <v>2.92</v>
      </c>
      <c r="AQ109">
        <v>54.2</v>
      </c>
      <c r="AR109">
        <v>3.31</v>
      </c>
      <c r="AS109">
        <v>7.12</v>
      </c>
      <c r="AT109">
        <v>0.08</v>
      </c>
      <c r="AU109">
        <v>0.01</v>
      </c>
      <c r="AV109">
        <v>0.13</v>
      </c>
      <c r="AW109">
        <v>19.5</v>
      </c>
      <c r="AX109">
        <v>0.3</v>
      </c>
      <c r="AY109">
        <v>0.03</v>
      </c>
      <c r="AZ109" t="s">
        <v>228</v>
      </c>
      <c r="BA109" t="s">
        <v>228</v>
      </c>
      <c r="BB109">
        <v>-0.3</v>
      </c>
      <c r="BC109">
        <v>100</v>
      </c>
      <c r="BD109">
        <v>1.2</v>
      </c>
      <c r="BE109">
        <v>12</v>
      </c>
      <c r="BF109" t="s">
        <v>227</v>
      </c>
      <c r="BG109">
        <v>164</v>
      </c>
      <c r="BH109">
        <v>161</v>
      </c>
      <c r="BI109">
        <v>3</v>
      </c>
      <c r="BJ109">
        <v>516</v>
      </c>
      <c r="BK109" t="s">
        <v>225</v>
      </c>
      <c r="BL109">
        <v>344</v>
      </c>
    </row>
    <row r="110" spans="1:64">
      <c r="A110" t="s">
        <v>99</v>
      </c>
      <c r="B110">
        <v>2.69</v>
      </c>
      <c r="C110" t="s">
        <v>224</v>
      </c>
      <c r="D110">
        <v>6</v>
      </c>
      <c r="E110">
        <v>5.2</v>
      </c>
      <c r="F110">
        <v>45.1</v>
      </c>
      <c r="G110">
        <v>210</v>
      </c>
      <c r="H110">
        <v>0.05</v>
      </c>
      <c r="I110">
        <v>126</v>
      </c>
      <c r="J110">
        <v>2.08</v>
      </c>
      <c r="K110">
        <v>1.0900000000000001</v>
      </c>
      <c r="L110">
        <v>0.48</v>
      </c>
      <c r="M110">
        <v>16.3</v>
      </c>
      <c r="N110">
        <v>2</v>
      </c>
      <c r="O110">
        <v>2</v>
      </c>
      <c r="P110">
        <v>0.41</v>
      </c>
      <c r="Q110">
        <v>1.6</v>
      </c>
      <c r="R110">
        <v>0.09</v>
      </c>
      <c r="S110" t="s">
        <v>225</v>
      </c>
      <c r="T110">
        <v>6.9</v>
      </c>
      <c r="U110">
        <v>5.6</v>
      </c>
      <c r="V110">
        <v>28</v>
      </c>
      <c r="W110">
        <v>5</v>
      </c>
      <c r="X110">
        <v>0.92</v>
      </c>
      <c r="Y110">
        <v>0.7</v>
      </c>
      <c r="Z110">
        <v>1.73</v>
      </c>
      <c r="AA110">
        <v>1</v>
      </c>
      <c r="AB110">
        <v>13</v>
      </c>
      <c r="AC110">
        <v>0.4</v>
      </c>
      <c r="AD110">
        <v>0.34</v>
      </c>
      <c r="AE110">
        <v>0.09</v>
      </c>
      <c r="AF110" t="s">
        <v>227</v>
      </c>
      <c r="AG110">
        <v>0.2</v>
      </c>
      <c r="AH110" t="s">
        <v>229</v>
      </c>
      <c r="AI110">
        <v>1285</v>
      </c>
      <c r="AJ110" t="s">
        <v>224</v>
      </c>
      <c r="AK110">
        <v>10.3</v>
      </c>
      <c r="AL110">
        <v>0.86</v>
      </c>
      <c r="AM110">
        <v>174</v>
      </c>
      <c r="AN110">
        <v>65</v>
      </c>
      <c r="AO110">
        <v>25.3</v>
      </c>
      <c r="AP110">
        <v>2.75</v>
      </c>
      <c r="AQ110">
        <v>35.4</v>
      </c>
      <c r="AR110">
        <v>8.75</v>
      </c>
      <c r="AS110">
        <v>9.83</v>
      </c>
      <c r="AT110">
        <v>0.13</v>
      </c>
      <c r="AU110">
        <v>0.01</v>
      </c>
      <c r="AV110">
        <v>7.0000000000000007E-2</v>
      </c>
      <c r="AW110">
        <v>12.4</v>
      </c>
      <c r="AX110">
        <v>0.24</v>
      </c>
      <c r="AY110" t="s">
        <v>228</v>
      </c>
      <c r="AZ110" t="s">
        <v>228</v>
      </c>
      <c r="BA110" t="s">
        <v>228</v>
      </c>
      <c r="BB110">
        <v>0.3</v>
      </c>
      <c r="BC110">
        <v>95.2</v>
      </c>
      <c r="BD110" t="s">
        <v>227</v>
      </c>
      <c r="BE110">
        <v>12</v>
      </c>
      <c r="BF110" t="s">
        <v>227</v>
      </c>
      <c r="BG110">
        <v>113</v>
      </c>
      <c r="BH110">
        <v>145</v>
      </c>
      <c r="BI110">
        <v>1</v>
      </c>
      <c r="BJ110">
        <v>368</v>
      </c>
      <c r="BK110" t="s">
        <v>225</v>
      </c>
      <c r="BL110">
        <v>229</v>
      </c>
    </row>
    <row r="111" spans="1:64">
      <c r="A111" t="s">
        <v>100</v>
      </c>
      <c r="B111">
        <v>6.21</v>
      </c>
      <c r="C111" t="s">
        <v>224</v>
      </c>
      <c r="D111">
        <v>7.7</v>
      </c>
      <c r="E111">
        <v>5.4</v>
      </c>
      <c r="F111">
        <v>45.4</v>
      </c>
      <c r="G111">
        <v>220</v>
      </c>
      <c r="H111">
        <v>0.03</v>
      </c>
      <c r="I111">
        <v>78</v>
      </c>
      <c r="J111">
        <v>2.12</v>
      </c>
      <c r="K111">
        <v>1.1399999999999999</v>
      </c>
      <c r="L111">
        <v>0.5</v>
      </c>
      <c r="M111">
        <v>18.399999999999999</v>
      </c>
      <c r="N111">
        <v>1.87</v>
      </c>
      <c r="O111">
        <v>1.8</v>
      </c>
      <c r="P111">
        <v>0.39</v>
      </c>
      <c r="Q111">
        <v>1.7</v>
      </c>
      <c r="R111">
        <v>0.1</v>
      </c>
      <c r="S111" t="s">
        <v>225</v>
      </c>
      <c r="T111">
        <v>4.8</v>
      </c>
      <c r="U111">
        <v>5.7</v>
      </c>
      <c r="V111">
        <v>24</v>
      </c>
      <c r="W111" t="s">
        <v>226</v>
      </c>
      <c r="X111">
        <v>0.97</v>
      </c>
      <c r="Y111">
        <v>0.8</v>
      </c>
      <c r="Z111">
        <v>1.72</v>
      </c>
      <c r="AA111">
        <v>1</v>
      </c>
      <c r="AB111">
        <v>14.5</v>
      </c>
      <c r="AC111">
        <v>0.3</v>
      </c>
      <c r="AD111">
        <v>0.35</v>
      </c>
      <c r="AE111">
        <v>0.12</v>
      </c>
      <c r="AF111" t="s">
        <v>227</v>
      </c>
      <c r="AG111">
        <v>0.19</v>
      </c>
      <c r="AH111" t="s">
        <v>229</v>
      </c>
      <c r="AI111">
        <v>1410</v>
      </c>
      <c r="AJ111" t="s">
        <v>224</v>
      </c>
      <c r="AK111">
        <v>10.6</v>
      </c>
      <c r="AL111">
        <v>0.82</v>
      </c>
      <c r="AM111">
        <v>183</v>
      </c>
      <c r="AN111">
        <v>58</v>
      </c>
      <c r="AO111">
        <v>25.1</v>
      </c>
      <c r="AP111">
        <v>3.21</v>
      </c>
      <c r="AQ111">
        <v>37.299999999999997</v>
      </c>
      <c r="AR111">
        <v>10.1</v>
      </c>
      <c r="AS111">
        <v>8.57</v>
      </c>
      <c r="AT111">
        <v>0.12</v>
      </c>
      <c r="AU111">
        <v>0.03</v>
      </c>
      <c r="AV111">
        <v>0.08</v>
      </c>
      <c r="AW111">
        <v>11.35</v>
      </c>
      <c r="AX111">
        <v>0.24</v>
      </c>
      <c r="AY111">
        <v>7.0000000000000007E-2</v>
      </c>
      <c r="AZ111" t="s">
        <v>228</v>
      </c>
      <c r="BA111" t="s">
        <v>228</v>
      </c>
      <c r="BB111">
        <v>-0.2</v>
      </c>
      <c r="BC111">
        <v>96</v>
      </c>
      <c r="BD111" t="s">
        <v>227</v>
      </c>
      <c r="BE111" t="s">
        <v>226</v>
      </c>
      <c r="BF111" t="s">
        <v>227</v>
      </c>
      <c r="BG111">
        <v>117</v>
      </c>
      <c r="BH111">
        <v>72</v>
      </c>
      <c r="BI111">
        <v>2</v>
      </c>
      <c r="BJ111">
        <v>370</v>
      </c>
      <c r="BK111" t="s">
        <v>225</v>
      </c>
      <c r="BL111">
        <v>230</v>
      </c>
    </row>
    <row r="112" spans="1:64">
      <c r="A112" t="s">
        <v>101</v>
      </c>
      <c r="B112">
        <v>6.31</v>
      </c>
      <c r="C112" t="s">
        <v>224</v>
      </c>
      <c r="D112">
        <v>5.8</v>
      </c>
      <c r="E112">
        <v>5.5</v>
      </c>
      <c r="F112">
        <v>46.8</v>
      </c>
      <c r="G112">
        <v>330</v>
      </c>
      <c r="H112">
        <v>0.02</v>
      </c>
      <c r="I112">
        <v>116</v>
      </c>
      <c r="J112">
        <v>2.2400000000000002</v>
      </c>
      <c r="K112">
        <v>1.18</v>
      </c>
      <c r="L112">
        <v>0.53</v>
      </c>
      <c r="M112">
        <v>16.899999999999999</v>
      </c>
      <c r="N112">
        <v>2</v>
      </c>
      <c r="O112">
        <v>2.9</v>
      </c>
      <c r="P112">
        <v>0.44</v>
      </c>
      <c r="Q112">
        <v>1.7</v>
      </c>
      <c r="R112">
        <v>0.11</v>
      </c>
      <c r="S112" t="s">
        <v>225</v>
      </c>
      <c r="T112">
        <v>5.7</v>
      </c>
      <c r="U112">
        <v>6</v>
      </c>
      <c r="V112">
        <v>29</v>
      </c>
      <c r="W112" t="s">
        <v>226</v>
      </c>
      <c r="X112">
        <v>1.01</v>
      </c>
      <c r="Y112">
        <v>0.7</v>
      </c>
      <c r="Z112">
        <v>1.83</v>
      </c>
      <c r="AA112">
        <v>1</v>
      </c>
      <c r="AB112">
        <v>14</v>
      </c>
      <c r="AC112">
        <v>0.4</v>
      </c>
      <c r="AD112">
        <v>0.36</v>
      </c>
      <c r="AE112">
        <v>0.14000000000000001</v>
      </c>
      <c r="AF112" t="s">
        <v>227</v>
      </c>
      <c r="AG112">
        <v>0.22</v>
      </c>
      <c r="AH112">
        <v>0.06</v>
      </c>
      <c r="AI112">
        <v>1360</v>
      </c>
      <c r="AJ112" t="s">
        <v>224</v>
      </c>
      <c r="AK112">
        <v>11.4</v>
      </c>
      <c r="AL112">
        <v>0.96</v>
      </c>
      <c r="AM112">
        <v>177</v>
      </c>
      <c r="AN112">
        <v>103</v>
      </c>
      <c r="AO112">
        <v>27.6</v>
      </c>
      <c r="AP112">
        <v>3.2</v>
      </c>
      <c r="AQ112">
        <v>37.299999999999997</v>
      </c>
      <c r="AR112">
        <v>11.2</v>
      </c>
      <c r="AS112">
        <v>9.52</v>
      </c>
      <c r="AT112">
        <v>0.14000000000000001</v>
      </c>
      <c r="AU112" t="s">
        <v>228</v>
      </c>
      <c r="AV112">
        <v>0.11</v>
      </c>
      <c r="AW112">
        <v>12.35</v>
      </c>
      <c r="AX112">
        <v>0.24</v>
      </c>
      <c r="AY112">
        <v>0.03</v>
      </c>
      <c r="AZ112" t="s">
        <v>228</v>
      </c>
      <c r="BA112" t="s">
        <v>228</v>
      </c>
      <c r="BB112">
        <v>-0.5</v>
      </c>
      <c r="BC112">
        <v>101</v>
      </c>
      <c r="BD112">
        <v>0.7</v>
      </c>
      <c r="BE112">
        <v>6</v>
      </c>
      <c r="BF112" t="s">
        <v>227</v>
      </c>
      <c r="BG112">
        <v>108</v>
      </c>
      <c r="BH112">
        <v>118</v>
      </c>
      <c r="BI112">
        <v>1</v>
      </c>
      <c r="BJ112">
        <v>346</v>
      </c>
      <c r="BK112" t="s">
        <v>225</v>
      </c>
      <c r="BL112">
        <v>210</v>
      </c>
    </row>
    <row r="113" spans="1:64">
      <c r="A113" t="s">
        <v>102</v>
      </c>
      <c r="B113">
        <v>5.25</v>
      </c>
      <c r="C113" t="s">
        <v>224</v>
      </c>
      <c r="D113">
        <v>6.1</v>
      </c>
      <c r="E113">
        <v>5</v>
      </c>
      <c r="F113">
        <v>39.200000000000003</v>
      </c>
      <c r="G113">
        <v>240</v>
      </c>
      <c r="H113">
        <v>0.02</v>
      </c>
      <c r="I113">
        <v>245</v>
      </c>
      <c r="J113">
        <v>1.87</v>
      </c>
      <c r="K113">
        <v>1.05</v>
      </c>
      <c r="L113">
        <v>0.44</v>
      </c>
      <c r="M113">
        <v>17.8</v>
      </c>
      <c r="N113">
        <v>1.82</v>
      </c>
      <c r="O113">
        <v>1.8</v>
      </c>
      <c r="P113">
        <v>0.38</v>
      </c>
      <c r="Q113">
        <v>1.7</v>
      </c>
      <c r="R113">
        <v>0.09</v>
      </c>
      <c r="S113" t="s">
        <v>225</v>
      </c>
      <c r="T113">
        <v>5.7</v>
      </c>
      <c r="U113">
        <v>5.4</v>
      </c>
      <c r="V113">
        <v>17</v>
      </c>
      <c r="W113" t="s">
        <v>226</v>
      </c>
      <c r="X113">
        <v>0.92</v>
      </c>
      <c r="Y113">
        <v>0.6</v>
      </c>
      <c r="Z113">
        <v>1.49</v>
      </c>
      <c r="AA113">
        <v>1</v>
      </c>
      <c r="AB113">
        <v>12.9</v>
      </c>
      <c r="AC113">
        <v>0.3</v>
      </c>
      <c r="AD113">
        <v>0.3</v>
      </c>
      <c r="AE113">
        <v>0.08</v>
      </c>
      <c r="AF113" t="s">
        <v>227</v>
      </c>
      <c r="AG113">
        <v>0.16</v>
      </c>
      <c r="AH113" t="s">
        <v>229</v>
      </c>
      <c r="AI113">
        <v>1310</v>
      </c>
      <c r="AJ113" t="s">
        <v>224</v>
      </c>
      <c r="AK113">
        <v>9.6999999999999993</v>
      </c>
      <c r="AL113">
        <v>0.8</v>
      </c>
      <c r="AM113">
        <v>188</v>
      </c>
      <c r="AN113">
        <v>57</v>
      </c>
      <c r="AO113">
        <v>24</v>
      </c>
      <c r="AP113">
        <v>3.2</v>
      </c>
      <c r="AQ113">
        <v>40.6</v>
      </c>
      <c r="AR113">
        <v>9.39</v>
      </c>
      <c r="AS113">
        <v>8.56</v>
      </c>
      <c r="AT113">
        <v>0.15</v>
      </c>
      <c r="AU113" t="s">
        <v>228</v>
      </c>
      <c r="AV113">
        <v>0.11</v>
      </c>
      <c r="AW113">
        <v>13.7</v>
      </c>
      <c r="AX113">
        <v>0.24</v>
      </c>
      <c r="AY113">
        <v>0.13</v>
      </c>
      <c r="AZ113">
        <v>0.01</v>
      </c>
      <c r="BA113" t="s">
        <v>228</v>
      </c>
      <c r="BB113">
        <v>0.2</v>
      </c>
      <c r="BC113">
        <v>100.5</v>
      </c>
      <c r="BD113">
        <v>1.3</v>
      </c>
      <c r="BE113">
        <v>49</v>
      </c>
      <c r="BF113" t="s">
        <v>227</v>
      </c>
      <c r="BG113">
        <v>121</v>
      </c>
      <c r="BH113">
        <v>313</v>
      </c>
      <c r="BI113">
        <v>3</v>
      </c>
      <c r="BJ113">
        <v>361</v>
      </c>
      <c r="BK113" t="s">
        <v>225</v>
      </c>
      <c r="BL113">
        <v>283</v>
      </c>
    </row>
    <row r="114" spans="1:64">
      <c r="A114" t="s">
        <v>103</v>
      </c>
      <c r="B114">
        <v>5.76</v>
      </c>
      <c r="C114" t="s">
        <v>224</v>
      </c>
      <c r="D114">
        <v>5.2</v>
      </c>
      <c r="E114">
        <v>3.9</v>
      </c>
      <c r="F114">
        <v>52.3</v>
      </c>
      <c r="G114">
        <v>160</v>
      </c>
      <c r="H114">
        <v>0.36</v>
      </c>
      <c r="I114">
        <v>47</v>
      </c>
      <c r="J114">
        <v>1.79</v>
      </c>
      <c r="K114">
        <v>0.91</v>
      </c>
      <c r="L114">
        <v>0.41</v>
      </c>
      <c r="M114">
        <v>18.2</v>
      </c>
      <c r="N114">
        <v>1.89</v>
      </c>
      <c r="O114">
        <v>1.6</v>
      </c>
      <c r="P114">
        <v>0.35</v>
      </c>
      <c r="Q114">
        <v>1.4</v>
      </c>
      <c r="R114">
        <v>0.12</v>
      </c>
      <c r="S114" t="s">
        <v>225</v>
      </c>
      <c r="T114">
        <v>4.9000000000000004</v>
      </c>
      <c r="U114">
        <v>4.4000000000000004</v>
      </c>
      <c r="V114">
        <v>12</v>
      </c>
      <c r="W114" t="s">
        <v>226</v>
      </c>
      <c r="X114">
        <v>0.77</v>
      </c>
      <c r="Y114">
        <v>1.4</v>
      </c>
      <c r="Z114">
        <v>1.46</v>
      </c>
      <c r="AA114">
        <v>1</v>
      </c>
      <c r="AB114">
        <v>16.100000000000001</v>
      </c>
      <c r="AC114">
        <v>0.3</v>
      </c>
      <c r="AD114">
        <v>0.3</v>
      </c>
      <c r="AE114">
        <v>0.13</v>
      </c>
      <c r="AF114" t="s">
        <v>227</v>
      </c>
      <c r="AG114">
        <v>0.13</v>
      </c>
      <c r="AH114" t="s">
        <v>229</v>
      </c>
      <c r="AI114">
        <v>551</v>
      </c>
      <c r="AJ114">
        <v>2</v>
      </c>
      <c r="AK114">
        <v>8</v>
      </c>
      <c r="AL114">
        <v>0.75</v>
      </c>
      <c r="AM114">
        <v>176</v>
      </c>
      <c r="AN114">
        <v>47</v>
      </c>
      <c r="AO114">
        <v>21.6</v>
      </c>
      <c r="AP114">
        <v>3.1</v>
      </c>
      <c r="AQ114">
        <v>43.1</v>
      </c>
      <c r="AR114">
        <v>8.1300000000000008</v>
      </c>
      <c r="AS114">
        <v>7.99</v>
      </c>
      <c r="AT114">
        <v>0.11</v>
      </c>
      <c r="AU114">
        <v>0.05</v>
      </c>
      <c r="AV114">
        <v>0.11</v>
      </c>
      <c r="AW114">
        <v>14.65</v>
      </c>
      <c r="AX114">
        <v>0.27</v>
      </c>
      <c r="AY114">
        <v>7.0000000000000007E-2</v>
      </c>
      <c r="AZ114" t="s">
        <v>228</v>
      </c>
      <c r="BA114" t="s">
        <v>228</v>
      </c>
      <c r="BB114">
        <v>0</v>
      </c>
      <c r="BC114">
        <v>99.2</v>
      </c>
      <c r="BD114">
        <v>1.1000000000000001</v>
      </c>
      <c r="BE114">
        <v>17</v>
      </c>
      <c r="BF114" t="s">
        <v>227</v>
      </c>
      <c r="BG114">
        <v>129</v>
      </c>
      <c r="BH114">
        <v>147</v>
      </c>
      <c r="BI114">
        <v>2</v>
      </c>
      <c r="BJ114">
        <v>398</v>
      </c>
      <c r="BK114" t="s">
        <v>225</v>
      </c>
      <c r="BL114">
        <v>276</v>
      </c>
    </row>
    <row r="115" spans="1:64">
      <c r="A115" t="s">
        <v>104</v>
      </c>
      <c r="B115">
        <v>5.87</v>
      </c>
      <c r="C115" t="s">
        <v>224</v>
      </c>
      <c r="D115">
        <v>2.9</v>
      </c>
      <c r="E115">
        <v>3</v>
      </c>
      <c r="F115">
        <v>52.9</v>
      </c>
      <c r="G115">
        <v>130</v>
      </c>
      <c r="H115">
        <v>0.39</v>
      </c>
      <c r="I115">
        <v>19</v>
      </c>
      <c r="J115">
        <v>1.5</v>
      </c>
      <c r="K115">
        <v>0.86</v>
      </c>
      <c r="L115">
        <v>0.36</v>
      </c>
      <c r="M115">
        <v>20.9</v>
      </c>
      <c r="N115">
        <v>1.56</v>
      </c>
      <c r="O115">
        <v>1.7</v>
      </c>
      <c r="P115">
        <v>0.31</v>
      </c>
      <c r="Q115">
        <v>1</v>
      </c>
      <c r="R115">
        <v>0.09</v>
      </c>
      <c r="S115" t="s">
        <v>225</v>
      </c>
      <c r="T115">
        <v>4</v>
      </c>
      <c r="U115">
        <v>3.5</v>
      </c>
      <c r="V115">
        <v>13</v>
      </c>
      <c r="W115" t="s">
        <v>226</v>
      </c>
      <c r="X115">
        <v>0.63</v>
      </c>
      <c r="Y115">
        <v>1.2</v>
      </c>
      <c r="Z115">
        <v>1.32</v>
      </c>
      <c r="AA115">
        <v>1</v>
      </c>
      <c r="AB115">
        <v>12.3</v>
      </c>
      <c r="AC115">
        <v>0.2</v>
      </c>
      <c r="AD115">
        <v>0.25</v>
      </c>
      <c r="AE115">
        <v>0.1</v>
      </c>
      <c r="AF115" t="s">
        <v>227</v>
      </c>
      <c r="AG115">
        <v>0.16</v>
      </c>
      <c r="AH115">
        <v>0.05</v>
      </c>
      <c r="AI115">
        <v>557</v>
      </c>
      <c r="AJ115">
        <v>1</v>
      </c>
      <c r="AK115">
        <v>6.7</v>
      </c>
      <c r="AL115">
        <v>0.64</v>
      </c>
      <c r="AM115">
        <v>187</v>
      </c>
      <c r="AN115">
        <v>46</v>
      </c>
      <c r="AO115">
        <v>18.350000000000001</v>
      </c>
      <c r="AP115">
        <v>3.23</v>
      </c>
      <c r="AQ115">
        <v>48.2</v>
      </c>
      <c r="AR115">
        <v>7.19</v>
      </c>
      <c r="AS115">
        <v>7.24</v>
      </c>
      <c r="AT115">
        <v>7.0000000000000007E-2</v>
      </c>
      <c r="AU115">
        <v>0.03</v>
      </c>
      <c r="AV115">
        <v>0.13</v>
      </c>
      <c r="AW115">
        <v>15</v>
      </c>
      <c r="AX115">
        <v>0.27</v>
      </c>
      <c r="AY115">
        <v>0.04</v>
      </c>
      <c r="AZ115" t="s">
        <v>228</v>
      </c>
      <c r="BA115" t="s">
        <v>228</v>
      </c>
      <c r="BB115">
        <v>-1</v>
      </c>
      <c r="BC115">
        <v>98.8</v>
      </c>
      <c r="BD115">
        <v>1</v>
      </c>
      <c r="BE115" t="s">
        <v>226</v>
      </c>
      <c r="BF115" t="s">
        <v>227</v>
      </c>
      <c r="BG115">
        <v>138</v>
      </c>
      <c r="BH115">
        <v>66</v>
      </c>
      <c r="BI115">
        <v>3</v>
      </c>
      <c r="BJ115">
        <v>441</v>
      </c>
      <c r="BK115" t="s">
        <v>225</v>
      </c>
      <c r="BL115">
        <v>288</v>
      </c>
    </row>
    <row r="116" spans="1:64">
      <c r="A116" t="s">
        <v>105</v>
      </c>
      <c r="B116">
        <v>7.12</v>
      </c>
      <c r="C116" t="s">
        <v>224</v>
      </c>
      <c r="D116">
        <v>4</v>
      </c>
      <c r="E116">
        <v>3.6</v>
      </c>
      <c r="F116">
        <v>49</v>
      </c>
      <c r="G116">
        <v>180</v>
      </c>
      <c r="H116">
        <v>0.42</v>
      </c>
      <c r="I116">
        <v>32</v>
      </c>
      <c r="J116">
        <v>1.85</v>
      </c>
      <c r="K116">
        <v>1.1399999999999999</v>
      </c>
      <c r="L116">
        <v>0.4</v>
      </c>
      <c r="M116">
        <v>17.100000000000001</v>
      </c>
      <c r="N116">
        <v>1.88</v>
      </c>
      <c r="O116">
        <v>1.9</v>
      </c>
      <c r="P116">
        <v>0.36</v>
      </c>
      <c r="Q116">
        <v>1.1000000000000001</v>
      </c>
      <c r="R116">
        <v>0.14000000000000001</v>
      </c>
      <c r="S116" t="s">
        <v>225</v>
      </c>
      <c r="T116">
        <v>6.9</v>
      </c>
      <c r="U116">
        <v>4.2</v>
      </c>
      <c r="V116">
        <v>11</v>
      </c>
      <c r="W116" t="s">
        <v>226</v>
      </c>
      <c r="X116">
        <v>0.72</v>
      </c>
      <c r="Y116">
        <v>1.2</v>
      </c>
      <c r="Z116">
        <v>1.54</v>
      </c>
      <c r="AA116">
        <v>1</v>
      </c>
      <c r="AB116">
        <v>20.2</v>
      </c>
      <c r="AC116">
        <v>0.4</v>
      </c>
      <c r="AD116">
        <v>0.31</v>
      </c>
      <c r="AE116">
        <v>0.09</v>
      </c>
      <c r="AF116" t="s">
        <v>227</v>
      </c>
      <c r="AG116">
        <v>0.17</v>
      </c>
      <c r="AH116" t="s">
        <v>229</v>
      </c>
      <c r="AI116">
        <v>812</v>
      </c>
      <c r="AJ116">
        <v>1</v>
      </c>
      <c r="AK116">
        <v>8.4</v>
      </c>
      <c r="AL116">
        <v>0.78</v>
      </c>
      <c r="AM116">
        <v>165</v>
      </c>
      <c r="AN116">
        <v>54</v>
      </c>
      <c r="AO116">
        <v>22.8</v>
      </c>
      <c r="AP116">
        <v>2.9</v>
      </c>
      <c r="AQ116">
        <v>40.9</v>
      </c>
      <c r="AR116">
        <v>8.81</v>
      </c>
      <c r="AS116">
        <v>8.64</v>
      </c>
      <c r="AT116">
        <v>0.09</v>
      </c>
      <c r="AU116">
        <v>0.01</v>
      </c>
      <c r="AV116">
        <v>0.11</v>
      </c>
      <c r="AW116">
        <v>15.4</v>
      </c>
      <c r="AX116">
        <v>0.26</v>
      </c>
      <c r="AY116">
        <v>0.04</v>
      </c>
      <c r="AZ116" t="s">
        <v>228</v>
      </c>
      <c r="BA116" t="s">
        <v>228</v>
      </c>
      <c r="BB116">
        <v>-1</v>
      </c>
      <c r="BC116">
        <v>99</v>
      </c>
      <c r="BD116">
        <v>1</v>
      </c>
      <c r="BE116">
        <v>10</v>
      </c>
      <c r="BF116" t="s">
        <v>227</v>
      </c>
      <c r="BG116">
        <v>126</v>
      </c>
      <c r="BH116">
        <v>89</v>
      </c>
      <c r="BI116">
        <v>2</v>
      </c>
      <c r="BJ116">
        <v>394</v>
      </c>
      <c r="BK116" t="s">
        <v>225</v>
      </c>
      <c r="BL116">
        <v>237</v>
      </c>
    </row>
    <row r="117" spans="1:64">
      <c r="A117" t="s">
        <v>106</v>
      </c>
      <c r="B117">
        <v>5.13</v>
      </c>
      <c r="C117" t="s">
        <v>224</v>
      </c>
      <c r="D117">
        <v>4.0999999999999996</v>
      </c>
      <c r="E117">
        <v>3.2</v>
      </c>
      <c r="F117">
        <v>50.7</v>
      </c>
      <c r="G117">
        <v>110</v>
      </c>
      <c r="H117">
        <v>0.28000000000000003</v>
      </c>
      <c r="I117">
        <v>22</v>
      </c>
      <c r="J117">
        <v>1.74</v>
      </c>
      <c r="K117">
        <v>0.86</v>
      </c>
      <c r="L117">
        <v>0.39</v>
      </c>
      <c r="M117">
        <v>20.100000000000001</v>
      </c>
      <c r="N117">
        <v>1.64</v>
      </c>
      <c r="O117">
        <v>1.7</v>
      </c>
      <c r="P117">
        <v>0.34</v>
      </c>
      <c r="Q117">
        <v>1.2</v>
      </c>
      <c r="R117">
        <v>0.1</v>
      </c>
      <c r="S117" t="s">
        <v>225</v>
      </c>
      <c r="T117">
        <v>4.4000000000000004</v>
      </c>
      <c r="U117">
        <v>3.7</v>
      </c>
      <c r="V117">
        <v>11</v>
      </c>
      <c r="W117" t="s">
        <v>226</v>
      </c>
      <c r="X117">
        <v>0.66</v>
      </c>
      <c r="Y117">
        <v>1.2</v>
      </c>
      <c r="Z117">
        <v>1.48</v>
      </c>
      <c r="AA117">
        <v>1</v>
      </c>
      <c r="AB117">
        <v>22.9</v>
      </c>
      <c r="AC117">
        <v>0.2</v>
      </c>
      <c r="AD117">
        <v>0.27</v>
      </c>
      <c r="AE117">
        <v>0.11</v>
      </c>
      <c r="AF117" t="s">
        <v>227</v>
      </c>
      <c r="AG117">
        <v>0.12</v>
      </c>
      <c r="AH117" t="s">
        <v>229</v>
      </c>
      <c r="AI117">
        <v>616</v>
      </c>
      <c r="AJ117">
        <v>1</v>
      </c>
      <c r="AK117">
        <v>7.3</v>
      </c>
      <c r="AL117">
        <v>0.68</v>
      </c>
      <c r="AM117">
        <v>194</v>
      </c>
      <c r="AN117">
        <v>52</v>
      </c>
      <c r="AO117">
        <v>17.649999999999999</v>
      </c>
      <c r="AP117">
        <v>3.15</v>
      </c>
      <c r="AQ117">
        <v>46.6</v>
      </c>
      <c r="AR117">
        <v>7.34</v>
      </c>
      <c r="AS117">
        <v>7.36</v>
      </c>
      <c r="AT117">
        <v>0.09</v>
      </c>
      <c r="AU117" t="s">
        <v>228</v>
      </c>
      <c r="AV117">
        <v>0.11</v>
      </c>
      <c r="AW117">
        <v>15.45</v>
      </c>
      <c r="AX117">
        <v>0.26</v>
      </c>
      <c r="AY117">
        <v>0.04</v>
      </c>
      <c r="AZ117">
        <v>0.01</v>
      </c>
      <c r="BA117" t="s">
        <v>228</v>
      </c>
      <c r="BB117">
        <v>-0.5</v>
      </c>
      <c r="BC117">
        <v>97.6</v>
      </c>
      <c r="BD117">
        <v>0.8</v>
      </c>
      <c r="BE117">
        <v>7</v>
      </c>
      <c r="BF117" t="s">
        <v>227</v>
      </c>
      <c r="BG117">
        <v>137</v>
      </c>
      <c r="BH117">
        <v>83</v>
      </c>
      <c r="BI117">
        <v>3</v>
      </c>
      <c r="BJ117">
        <v>436</v>
      </c>
      <c r="BK117" t="s">
        <v>225</v>
      </c>
      <c r="BL117">
        <v>287</v>
      </c>
    </row>
    <row r="118" spans="1:64">
      <c r="A118" t="s">
        <v>107</v>
      </c>
      <c r="B118">
        <v>6.74</v>
      </c>
      <c r="C118" t="s">
        <v>224</v>
      </c>
      <c r="D118">
        <v>5.3</v>
      </c>
      <c r="E118">
        <v>3.1</v>
      </c>
      <c r="F118">
        <v>58.5</v>
      </c>
      <c r="G118">
        <v>140</v>
      </c>
      <c r="H118">
        <v>0.22</v>
      </c>
      <c r="I118">
        <v>25</v>
      </c>
      <c r="J118">
        <v>1.61</v>
      </c>
      <c r="K118">
        <v>0.87</v>
      </c>
      <c r="L118">
        <v>0.35</v>
      </c>
      <c r="M118">
        <v>20</v>
      </c>
      <c r="N118">
        <v>1.67</v>
      </c>
      <c r="O118">
        <v>1.5</v>
      </c>
      <c r="P118">
        <v>0.3</v>
      </c>
      <c r="Q118">
        <v>1.1000000000000001</v>
      </c>
      <c r="R118">
        <v>0.1</v>
      </c>
      <c r="S118" t="s">
        <v>225</v>
      </c>
      <c r="T118">
        <v>4</v>
      </c>
      <c r="U118">
        <v>3.6</v>
      </c>
      <c r="V118">
        <v>16</v>
      </c>
      <c r="W118" t="s">
        <v>226</v>
      </c>
      <c r="X118">
        <v>0.56999999999999995</v>
      </c>
      <c r="Y118">
        <v>1.2</v>
      </c>
      <c r="Z118">
        <v>1.31</v>
      </c>
      <c r="AA118">
        <v>1</v>
      </c>
      <c r="AB118">
        <v>21.3</v>
      </c>
      <c r="AC118">
        <v>0.2</v>
      </c>
      <c r="AD118">
        <v>0.25</v>
      </c>
      <c r="AE118">
        <v>0.08</v>
      </c>
      <c r="AF118" t="s">
        <v>227</v>
      </c>
      <c r="AG118">
        <v>0.1</v>
      </c>
      <c r="AH118">
        <v>0.08</v>
      </c>
      <c r="AI118">
        <v>620</v>
      </c>
      <c r="AJ118">
        <v>1</v>
      </c>
      <c r="AK118">
        <v>6.9</v>
      </c>
      <c r="AL118">
        <v>0.62</v>
      </c>
      <c r="AM118">
        <v>194</v>
      </c>
      <c r="AN118">
        <v>42</v>
      </c>
      <c r="AO118">
        <v>17.899999999999999</v>
      </c>
      <c r="AP118">
        <v>3.16</v>
      </c>
      <c r="AQ118">
        <v>48.1</v>
      </c>
      <c r="AR118">
        <v>6.78</v>
      </c>
      <c r="AS118">
        <v>7.81</v>
      </c>
      <c r="AT118">
        <v>7.0000000000000007E-2</v>
      </c>
      <c r="AU118" t="s">
        <v>228</v>
      </c>
      <c r="AV118">
        <v>0.11</v>
      </c>
      <c r="AW118">
        <v>15.05</v>
      </c>
      <c r="AX118">
        <v>0.27</v>
      </c>
      <c r="AY118">
        <v>0.05</v>
      </c>
      <c r="AZ118">
        <v>0.01</v>
      </c>
      <c r="BA118" t="s">
        <v>228</v>
      </c>
      <c r="BB118">
        <v>0.49</v>
      </c>
      <c r="BC118">
        <v>99.8</v>
      </c>
      <c r="BD118">
        <v>1.1000000000000001</v>
      </c>
      <c r="BE118">
        <v>7</v>
      </c>
      <c r="BF118" t="s">
        <v>227</v>
      </c>
      <c r="BG118">
        <v>141</v>
      </c>
      <c r="BH118">
        <v>67</v>
      </c>
      <c r="BI118">
        <v>3</v>
      </c>
      <c r="BJ118">
        <v>432</v>
      </c>
      <c r="BK118" t="s">
        <v>225</v>
      </c>
      <c r="BL118">
        <v>294</v>
      </c>
    </row>
    <row r="119" spans="1:64">
      <c r="A119" t="s">
        <v>108</v>
      </c>
      <c r="B119">
        <v>7.2</v>
      </c>
      <c r="C119" t="s">
        <v>224</v>
      </c>
      <c r="D119">
        <v>4.4000000000000004</v>
      </c>
      <c r="E119">
        <v>2.4</v>
      </c>
      <c r="F119">
        <v>48.6</v>
      </c>
      <c r="G119">
        <v>80</v>
      </c>
      <c r="H119">
        <v>0.22</v>
      </c>
      <c r="I119">
        <v>28</v>
      </c>
      <c r="J119">
        <v>1.2</v>
      </c>
      <c r="K119">
        <v>0.67</v>
      </c>
      <c r="L119">
        <v>0.34</v>
      </c>
      <c r="M119">
        <v>20.5</v>
      </c>
      <c r="N119">
        <v>1.04</v>
      </c>
      <c r="O119">
        <v>1.4</v>
      </c>
      <c r="P119">
        <v>0.23</v>
      </c>
      <c r="Q119">
        <v>0.9</v>
      </c>
      <c r="R119">
        <v>0.06</v>
      </c>
      <c r="S119" t="s">
        <v>225</v>
      </c>
      <c r="T119">
        <v>4.3</v>
      </c>
      <c r="U119">
        <v>2.9</v>
      </c>
      <c r="V119" t="s">
        <v>226</v>
      </c>
      <c r="W119" t="s">
        <v>226</v>
      </c>
      <c r="X119">
        <v>0.5</v>
      </c>
      <c r="Y119">
        <v>0.9</v>
      </c>
      <c r="Z119">
        <v>0.83</v>
      </c>
      <c r="AA119">
        <v>1</v>
      </c>
      <c r="AB119">
        <v>17.8</v>
      </c>
      <c r="AC119">
        <v>0.2</v>
      </c>
      <c r="AD119">
        <v>0.2</v>
      </c>
      <c r="AE119">
        <v>7.0000000000000007E-2</v>
      </c>
      <c r="AF119" t="s">
        <v>227</v>
      </c>
      <c r="AG119">
        <v>0.1</v>
      </c>
      <c r="AH119" t="s">
        <v>229</v>
      </c>
      <c r="AI119">
        <v>752</v>
      </c>
      <c r="AJ119">
        <v>1</v>
      </c>
      <c r="AK119">
        <v>5.6</v>
      </c>
      <c r="AL119">
        <v>0.53</v>
      </c>
      <c r="AM119">
        <v>167</v>
      </c>
      <c r="AN119">
        <v>42</v>
      </c>
      <c r="AO119">
        <v>17.55</v>
      </c>
      <c r="AP119">
        <v>3.25</v>
      </c>
      <c r="AQ119">
        <v>49.3</v>
      </c>
      <c r="AR119">
        <v>4.93</v>
      </c>
      <c r="AS119">
        <v>8.24</v>
      </c>
      <c r="AT119">
        <v>0.06</v>
      </c>
      <c r="AU119">
        <v>0.05</v>
      </c>
      <c r="AV119">
        <v>0.12</v>
      </c>
      <c r="AW119">
        <v>15.7</v>
      </c>
      <c r="AX119">
        <v>0.3</v>
      </c>
      <c r="AY119">
        <v>0.08</v>
      </c>
      <c r="AZ119" t="s">
        <v>228</v>
      </c>
      <c r="BA119" t="s">
        <v>228</v>
      </c>
      <c r="BB119">
        <v>-0.4</v>
      </c>
      <c r="BC119">
        <v>99.2</v>
      </c>
      <c r="BD119">
        <v>1.3</v>
      </c>
      <c r="BE119">
        <v>6</v>
      </c>
      <c r="BF119" t="s">
        <v>227</v>
      </c>
      <c r="BG119">
        <v>150</v>
      </c>
      <c r="BH119">
        <v>88</v>
      </c>
      <c r="BI119">
        <v>3</v>
      </c>
      <c r="BJ119">
        <v>467</v>
      </c>
      <c r="BK119" t="s">
        <v>225</v>
      </c>
      <c r="BL119">
        <v>316</v>
      </c>
    </row>
    <row r="120" spans="1:64">
      <c r="A120" t="s">
        <v>109</v>
      </c>
      <c r="B120">
        <v>6.56</v>
      </c>
      <c r="C120" t="s">
        <v>224</v>
      </c>
      <c r="D120">
        <v>3</v>
      </c>
      <c r="E120">
        <v>3.5</v>
      </c>
      <c r="F120">
        <v>42.4</v>
      </c>
      <c r="G120">
        <v>130</v>
      </c>
      <c r="H120">
        <v>0.2</v>
      </c>
      <c r="I120">
        <v>36</v>
      </c>
      <c r="J120">
        <v>1.77</v>
      </c>
      <c r="K120">
        <v>1.01</v>
      </c>
      <c r="L120">
        <v>0.36</v>
      </c>
      <c r="M120">
        <v>15</v>
      </c>
      <c r="N120">
        <v>1.69</v>
      </c>
      <c r="O120">
        <v>1.7</v>
      </c>
      <c r="P120">
        <v>0.36</v>
      </c>
      <c r="Q120">
        <v>1.4</v>
      </c>
      <c r="R120">
        <v>0.12</v>
      </c>
      <c r="S120" t="s">
        <v>225</v>
      </c>
      <c r="T120">
        <v>6.4</v>
      </c>
      <c r="U120">
        <v>4</v>
      </c>
      <c r="V120" t="s">
        <v>226</v>
      </c>
      <c r="W120" t="s">
        <v>226</v>
      </c>
      <c r="X120">
        <v>0.69</v>
      </c>
      <c r="Y120">
        <v>0.8</v>
      </c>
      <c r="Z120">
        <v>1.57</v>
      </c>
      <c r="AA120">
        <v>1</v>
      </c>
      <c r="AB120">
        <v>17.399999999999999</v>
      </c>
      <c r="AC120">
        <v>0.4</v>
      </c>
      <c r="AD120">
        <v>0.28999999999999998</v>
      </c>
      <c r="AE120">
        <v>0.11</v>
      </c>
      <c r="AF120" t="s">
        <v>227</v>
      </c>
      <c r="AG120">
        <v>0.13</v>
      </c>
      <c r="AH120" t="s">
        <v>229</v>
      </c>
      <c r="AI120">
        <v>933</v>
      </c>
      <c r="AJ120">
        <v>1</v>
      </c>
      <c r="AK120">
        <v>8</v>
      </c>
      <c r="AL120">
        <v>0.77</v>
      </c>
      <c r="AM120">
        <v>142</v>
      </c>
      <c r="AN120">
        <v>50</v>
      </c>
      <c r="AO120">
        <v>22.6</v>
      </c>
      <c r="AP120">
        <v>2.93</v>
      </c>
      <c r="AQ120">
        <v>41.2</v>
      </c>
      <c r="AR120">
        <v>7.05</v>
      </c>
      <c r="AS120">
        <v>9.5299999999999994</v>
      </c>
      <c r="AT120">
        <v>0.08</v>
      </c>
      <c r="AU120">
        <v>0.01</v>
      </c>
      <c r="AV120">
        <v>0.1</v>
      </c>
      <c r="AW120">
        <v>15</v>
      </c>
      <c r="AX120">
        <v>0.26</v>
      </c>
      <c r="AY120">
        <v>0.08</v>
      </c>
      <c r="AZ120" t="s">
        <v>228</v>
      </c>
      <c r="BA120" t="s">
        <v>228</v>
      </c>
      <c r="BB120">
        <v>0.59</v>
      </c>
      <c r="BC120">
        <v>99.4</v>
      </c>
      <c r="BD120" t="s">
        <v>227</v>
      </c>
      <c r="BE120">
        <v>14</v>
      </c>
      <c r="BF120" t="s">
        <v>227</v>
      </c>
      <c r="BG120">
        <v>121</v>
      </c>
      <c r="BH120">
        <v>77</v>
      </c>
      <c r="BI120">
        <v>1</v>
      </c>
      <c r="BJ120">
        <v>387</v>
      </c>
      <c r="BK120" t="s">
        <v>225</v>
      </c>
      <c r="BL120">
        <v>246</v>
      </c>
    </row>
    <row r="121" spans="1:64">
      <c r="A121" t="s">
        <v>110</v>
      </c>
      <c r="B121">
        <v>5.33</v>
      </c>
      <c r="C121" t="s">
        <v>224</v>
      </c>
      <c r="D121">
        <v>2.6</v>
      </c>
      <c r="E121">
        <v>4.5999999999999996</v>
      </c>
      <c r="F121">
        <v>63</v>
      </c>
      <c r="G121">
        <v>230</v>
      </c>
      <c r="H121">
        <v>0.09</v>
      </c>
      <c r="I121">
        <v>49</v>
      </c>
      <c r="J121">
        <v>2.4500000000000002</v>
      </c>
      <c r="K121">
        <v>1.33</v>
      </c>
      <c r="L121">
        <v>0.54</v>
      </c>
      <c r="M121">
        <v>18.7</v>
      </c>
      <c r="N121">
        <v>2.21</v>
      </c>
      <c r="O121">
        <v>2.1</v>
      </c>
      <c r="P121">
        <v>0.49</v>
      </c>
      <c r="Q121">
        <v>1.6</v>
      </c>
      <c r="R121">
        <v>0.18</v>
      </c>
      <c r="S121" t="s">
        <v>225</v>
      </c>
      <c r="T121">
        <v>8</v>
      </c>
      <c r="U121">
        <v>5.4</v>
      </c>
      <c r="V121">
        <v>26</v>
      </c>
      <c r="W121">
        <v>5</v>
      </c>
      <c r="X121">
        <v>0.97</v>
      </c>
      <c r="Y121">
        <v>1</v>
      </c>
      <c r="Z121">
        <v>2.06</v>
      </c>
      <c r="AA121">
        <v>1</v>
      </c>
      <c r="AB121">
        <v>20.9</v>
      </c>
      <c r="AC121">
        <v>0.6</v>
      </c>
      <c r="AD121">
        <v>0.44</v>
      </c>
      <c r="AE121">
        <v>0.15</v>
      </c>
      <c r="AF121" t="s">
        <v>227</v>
      </c>
      <c r="AG121">
        <v>0.26</v>
      </c>
      <c r="AH121" t="s">
        <v>229</v>
      </c>
      <c r="AI121">
        <v>1005</v>
      </c>
      <c r="AJ121" t="s">
        <v>224</v>
      </c>
      <c r="AK121">
        <v>10.6</v>
      </c>
      <c r="AL121">
        <v>1.19</v>
      </c>
      <c r="AM121">
        <v>194</v>
      </c>
      <c r="AN121">
        <v>64</v>
      </c>
      <c r="AO121">
        <v>24.7</v>
      </c>
      <c r="AP121">
        <v>3</v>
      </c>
      <c r="AQ121">
        <v>39.200000000000003</v>
      </c>
      <c r="AR121">
        <v>9.35</v>
      </c>
      <c r="AS121">
        <v>8.8800000000000008</v>
      </c>
      <c r="AT121">
        <v>0.11</v>
      </c>
      <c r="AU121">
        <v>0.01</v>
      </c>
      <c r="AV121">
        <v>0.1</v>
      </c>
      <c r="AW121">
        <v>14.8</v>
      </c>
      <c r="AX121">
        <v>0.26</v>
      </c>
      <c r="AY121">
        <v>0.08</v>
      </c>
      <c r="AZ121" t="s">
        <v>228</v>
      </c>
      <c r="BA121" t="s">
        <v>228</v>
      </c>
      <c r="BB121">
        <v>-0.3</v>
      </c>
      <c r="BC121">
        <v>100</v>
      </c>
      <c r="BD121" t="s">
        <v>227</v>
      </c>
      <c r="BE121" t="s">
        <v>226</v>
      </c>
      <c r="BF121" t="s">
        <v>227</v>
      </c>
      <c r="BG121">
        <v>113</v>
      </c>
      <c r="BH121">
        <v>55</v>
      </c>
      <c r="BI121" t="s">
        <v>224</v>
      </c>
      <c r="BJ121">
        <v>362</v>
      </c>
      <c r="BK121" t="s">
        <v>225</v>
      </c>
      <c r="BL121">
        <v>220</v>
      </c>
    </row>
    <row r="122" spans="1:64">
      <c r="A122" t="s">
        <v>111</v>
      </c>
      <c r="B122">
        <v>5.67</v>
      </c>
      <c r="C122" t="s">
        <v>224</v>
      </c>
      <c r="D122">
        <v>4.2</v>
      </c>
      <c r="E122">
        <v>6.1</v>
      </c>
      <c r="F122">
        <v>54</v>
      </c>
      <c r="G122">
        <v>320</v>
      </c>
      <c r="H122">
        <v>0.05</v>
      </c>
      <c r="I122">
        <v>149</v>
      </c>
      <c r="J122">
        <v>2.77</v>
      </c>
      <c r="K122">
        <v>1.43</v>
      </c>
      <c r="L122">
        <v>0.62</v>
      </c>
      <c r="M122">
        <v>12.9</v>
      </c>
      <c r="N122">
        <v>2.3199999999999998</v>
      </c>
      <c r="O122">
        <v>2.2000000000000002</v>
      </c>
      <c r="P122">
        <v>0.44</v>
      </c>
      <c r="Q122">
        <v>1.8</v>
      </c>
      <c r="R122">
        <v>7.0000000000000007E-2</v>
      </c>
      <c r="S122" t="s">
        <v>225</v>
      </c>
      <c r="T122">
        <v>7.2</v>
      </c>
      <c r="U122">
        <v>6.4</v>
      </c>
      <c r="V122">
        <v>75</v>
      </c>
      <c r="W122" t="s">
        <v>226</v>
      </c>
      <c r="X122">
        <v>1.05</v>
      </c>
      <c r="Y122">
        <v>0.8</v>
      </c>
      <c r="Z122">
        <v>2.13</v>
      </c>
      <c r="AA122">
        <v>1</v>
      </c>
      <c r="AB122">
        <v>14.8</v>
      </c>
      <c r="AC122">
        <v>0.5</v>
      </c>
      <c r="AD122">
        <v>0.38</v>
      </c>
      <c r="AE122">
        <v>0.18</v>
      </c>
      <c r="AF122" t="s">
        <v>227</v>
      </c>
      <c r="AG122">
        <v>0.09</v>
      </c>
      <c r="AH122" t="s">
        <v>229</v>
      </c>
      <c r="AI122">
        <v>1150</v>
      </c>
      <c r="AJ122" t="s">
        <v>224</v>
      </c>
      <c r="AK122">
        <v>13.8</v>
      </c>
      <c r="AL122">
        <v>1.1200000000000001</v>
      </c>
      <c r="AM122">
        <v>152</v>
      </c>
      <c r="AN122">
        <v>67</v>
      </c>
      <c r="AO122">
        <v>33.1</v>
      </c>
      <c r="AP122">
        <v>3.01</v>
      </c>
      <c r="AQ122">
        <v>27.8</v>
      </c>
      <c r="AR122">
        <v>13</v>
      </c>
      <c r="AS122">
        <v>10.35</v>
      </c>
      <c r="AT122">
        <v>0.16</v>
      </c>
      <c r="AU122">
        <v>0.03</v>
      </c>
      <c r="AV122">
        <v>0.08</v>
      </c>
      <c r="AW122">
        <v>10.9</v>
      </c>
      <c r="AX122">
        <v>0.23</v>
      </c>
      <c r="AY122">
        <v>0.01</v>
      </c>
      <c r="AZ122" t="s">
        <v>228</v>
      </c>
      <c r="BA122" t="s">
        <v>228</v>
      </c>
      <c r="BB122">
        <v>0.59</v>
      </c>
      <c r="BC122">
        <v>99.3</v>
      </c>
      <c r="BD122" t="s">
        <v>227</v>
      </c>
      <c r="BE122">
        <v>9</v>
      </c>
      <c r="BF122" t="s">
        <v>227</v>
      </c>
      <c r="BG122">
        <v>85</v>
      </c>
      <c r="BH122">
        <v>167</v>
      </c>
      <c r="BI122" t="s">
        <v>224</v>
      </c>
      <c r="BJ122">
        <v>271</v>
      </c>
      <c r="BK122" t="s">
        <v>225</v>
      </c>
      <c r="BL122">
        <v>138</v>
      </c>
    </row>
    <row r="123" spans="1:64">
      <c r="A123" t="s">
        <v>112</v>
      </c>
      <c r="B123">
        <v>5.18</v>
      </c>
      <c r="C123" t="s">
        <v>224</v>
      </c>
      <c r="D123">
        <v>4.0999999999999996</v>
      </c>
      <c r="E123">
        <v>5.0999999999999996</v>
      </c>
      <c r="F123">
        <v>61.5</v>
      </c>
      <c r="G123">
        <v>270</v>
      </c>
      <c r="H123">
        <v>0.16</v>
      </c>
      <c r="I123">
        <v>273</v>
      </c>
      <c r="J123">
        <v>2.65</v>
      </c>
      <c r="K123">
        <v>1.29</v>
      </c>
      <c r="L123">
        <v>0.54</v>
      </c>
      <c r="M123">
        <v>13</v>
      </c>
      <c r="N123">
        <v>2.71</v>
      </c>
      <c r="O123">
        <v>2</v>
      </c>
      <c r="P123">
        <v>0.49</v>
      </c>
      <c r="Q123">
        <v>2.2000000000000002</v>
      </c>
      <c r="R123">
        <v>0.16</v>
      </c>
      <c r="S123" t="s">
        <v>225</v>
      </c>
      <c r="T123">
        <v>8.6</v>
      </c>
      <c r="U123">
        <v>5.8</v>
      </c>
      <c r="V123">
        <v>43</v>
      </c>
      <c r="W123">
        <v>10</v>
      </c>
      <c r="X123">
        <v>1.02</v>
      </c>
      <c r="Y123">
        <v>0.5</v>
      </c>
      <c r="Z123">
        <v>2.0099999999999998</v>
      </c>
      <c r="AA123">
        <v>1</v>
      </c>
      <c r="AB123">
        <v>19.3</v>
      </c>
      <c r="AC123">
        <v>0.6</v>
      </c>
      <c r="AD123">
        <v>0.42</v>
      </c>
      <c r="AE123">
        <v>0.11</v>
      </c>
      <c r="AF123" t="s">
        <v>227</v>
      </c>
      <c r="AG123">
        <v>0.16</v>
      </c>
      <c r="AH123" t="s">
        <v>229</v>
      </c>
      <c r="AI123">
        <v>899</v>
      </c>
      <c r="AJ123">
        <v>1</v>
      </c>
      <c r="AK123">
        <v>10.6</v>
      </c>
      <c r="AL123">
        <v>1.0900000000000001</v>
      </c>
      <c r="AM123">
        <v>144</v>
      </c>
      <c r="AN123">
        <v>58</v>
      </c>
      <c r="AO123">
        <v>29.9</v>
      </c>
      <c r="AP123">
        <v>2.66</v>
      </c>
      <c r="AQ123">
        <v>31</v>
      </c>
      <c r="AR123">
        <v>9.32</v>
      </c>
      <c r="AS123">
        <v>11.35</v>
      </c>
      <c r="AT123">
        <v>0.11</v>
      </c>
      <c r="AU123">
        <v>0.03</v>
      </c>
      <c r="AV123">
        <v>0.08</v>
      </c>
      <c r="AW123">
        <v>13.7</v>
      </c>
      <c r="AX123">
        <v>0.25</v>
      </c>
      <c r="AY123">
        <v>0.03</v>
      </c>
      <c r="AZ123" t="s">
        <v>228</v>
      </c>
      <c r="BA123" t="s">
        <v>228</v>
      </c>
      <c r="BB123">
        <v>1.38</v>
      </c>
      <c r="BC123">
        <v>99.8</v>
      </c>
      <c r="BD123" t="s">
        <v>227</v>
      </c>
      <c r="BE123">
        <v>8</v>
      </c>
      <c r="BF123" t="s">
        <v>227</v>
      </c>
      <c r="BG123">
        <v>109</v>
      </c>
      <c r="BH123">
        <v>407</v>
      </c>
      <c r="BI123" t="s">
        <v>224</v>
      </c>
      <c r="BJ123">
        <v>350</v>
      </c>
      <c r="BK123" t="s">
        <v>225</v>
      </c>
      <c r="BL123">
        <v>155</v>
      </c>
    </row>
    <row r="124" spans="1:64">
      <c r="A124" t="s">
        <v>113</v>
      </c>
      <c r="B124">
        <v>5.91</v>
      </c>
      <c r="C124" t="s">
        <v>224</v>
      </c>
      <c r="D124">
        <v>2.2000000000000002</v>
      </c>
      <c r="E124">
        <v>3.7</v>
      </c>
      <c r="F124">
        <v>50.1</v>
      </c>
      <c r="G124">
        <v>230</v>
      </c>
      <c r="H124">
        <v>0.14000000000000001</v>
      </c>
      <c r="I124">
        <v>90</v>
      </c>
      <c r="J124">
        <v>2.0299999999999998</v>
      </c>
      <c r="K124">
        <v>1.05</v>
      </c>
      <c r="L124">
        <v>0.41</v>
      </c>
      <c r="M124">
        <v>17.3</v>
      </c>
      <c r="N124">
        <v>1.85</v>
      </c>
      <c r="O124">
        <v>1.7</v>
      </c>
      <c r="P124">
        <v>0.4</v>
      </c>
      <c r="Q124">
        <v>1.2</v>
      </c>
      <c r="R124">
        <v>0.12</v>
      </c>
      <c r="S124" t="s">
        <v>225</v>
      </c>
      <c r="T124">
        <v>4.7</v>
      </c>
      <c r="U124">
        <v>4.5999999999999996</v>
      </c>
      <c r="V124">
        <v>17</v>
      </c>
      <c r="W124" t="s">
        <v>226</v>
      </c>
      <c r="X124">
        <v>0.77</v>
      </c>
      <c r="Y124">
        <v>0.8</v>
      </c>
      <c r="Z124">
        <v>1.52</v>
      </c>
      <c r="AA124">
        <v>1</v>
      </c>
      <c r="AB124">
        <v>16.399999999999999</v>
      </c>
      <c r="AC124">
        <v>0.3</v>
      </c>
      <c r="AD124">
        <v>0.32</v>
      </c>
      <c r="AE124">
        <v>0.1</v>
      </c>
      <c r="AF124" t="s">
        <v>227</v>
      </c>
      <c r="AG124">
        <v>0.17</v>
      </c>
      <c r="AH124" t="s">
        <v>229</v>
      </c>
      <c r="AI124">
        <v>870</v>
      </c>
      <c r="AJ124" t="s">
        <v>224</v>
      </c>
      <c r="AK124">
        <v>8.4</v>
      </c>
      <c r="AL124">
        <v>0.84</v>
      </c>
      <c r="AM124">
        <v>168</v>
      </c>
      <c r="AN124">
        <v>48</v>
      </c>
      <c r="AO124">
        <v>23.5</v>
      </c>
      <c r="AP124">
        <v>3.09</v>
      </c>
      <c r="AQ124">
        <v>41.2</v>
      </c>
      <c r="AR124">
        <v>8.43</v>
      </c>
      <c r="AS124">
        <v>8.6999999999999993</v>
      </c>
      <c r="AT124">
        <v>0.09</v>
      </c>
      <c r="AU124">
        <v>0.02</v>
      </c>
      <c r="AV124">
        <v>0.12</v>
      </c>
      <c r="AW124">
        <v>13.85</v>
      </c>
      <c r="AX124">
        <v>0.26</v>
      </c>
      <c r="AY124" t="s">
        <v>228</v>
      </c>
      <c r="AZ124" t="s">
        <v>228</v>
      </c>
      <c r="BA124" t="s">
        <v>228</v>
      </c>
      <c r="BB124">
        <v>0.2</v>
      </c>
      <c r="BC124">
        <v>99.5</v>
      </c>
      <c r="BD124" t="s">
        <v>227</v>
      </c>
      <c r="BE124" t="s">
        <v>226</v>
      </c>
      <c r="BF124" t="s">
        <v>227</v>
      </c>
      <c r="BG124">
        <v>113</v>
      </c>
      <c r="BH124">
        <v>221</v>
      </c>
      <c r="BI124" t="s">
        <v>224</v>
      </c>
      <c r="BJ124">
        <v>378</v>
      </c>
      <c r="BK124" t="s">
        <v>225</v>
      </c>
      <c r="BL124">
        <v>246</v>
      </c>
    </row>
    <row r="125" spans="1:64">
      <c r="A125" t="s">
        <v>114</v>
      </c>
      <c r="B125">
        <v>5.16</v>
      </c>
      <c r="C125" t="s">
        <v>224</v>
      </c>
      <c r="D125">
        <v>3</v>
      </c>
      <c r="E125">
        <v>5</v>
      </c>
      <c r="F125">
        <v>72.7</v>
      </c>
      <c r="G125">
        <v>350</v>
      </c>
      <c r="H125">
        <v>0.15</v>
      </c>
      <c r="I125">
        <v>239</v>
      </c>
      <c r="J125">
        <v>2.83</v>
      </c>
      <c r="K125">
        <v>1.39</v>
      </c>
      <c r="L125">
        <v>0.56000000000000005</v>
      </c>
      <c r="M125">
        <v>15.5</v>
      </c>
      <c r="N125">
        <v>2.42</v>
      </c>
      <c r="O125">
        <v>1.8</v>
      </c>
      <c r="P125">
        <v>0.52</v>
      </c>
      <c r="Q125">
        <v>1.9</v>
      </c>
      <c r="R125">
        <v>0.14000000000000001</v>
      </c>
      <c r="S125" t="s">
        <v>225</v>
      </c>
      <c r="T125">
        <v>5.0999999999999996</v>
      </c>
      <c r="U125">
        <v>5.7</v>
      </c>
      <c r="V125">
        <v>72</v>
      </c>
      <c r="W125" t="s">
        <v>226</v>
      </c>
      <c r="X125">
        <v>1.05</v>
      </c>
      <c r="Y125">
        <v>0.8</v>
      </c>
      <c r="Z125">
        <v>1.96</v>
      </c>
      <c r="AA125">
        <v>1</v>
      </c>
      <c r="AB125">
        <v>25.8</v>
      </c>
      <c r="AC125">
        <v>0.4</v>
      </c>
      <c r="AD125">
        <v>0.4</v>
      </c>
      <c r="AE125">
        <v>0.15</v>
      </c>
      <c r="AF125" t="s">
        <v>227</v>
      </c>
      <c r="AG125">
        <v>0.19</v>
      </c>
      <c r="AH125" t="s">
        <v>229</v>
      </c>
      <c r="AI125">
        <v>1150</v>
      </c>
      <c r="AJ125">
        <v>1</v>
      </c>
      <c r="AK125">
        <v>11.3</v>
      </c>
      <c r="AL125">
        <v>1.03</v>
      </c>
      <c r="AM125">
        <v>191</v>
      </c>
      <c r="AN125">
        <v>47</v>
      </c>
      <c r="AO125">
        <v>29.4</v>
      </c>
      <c r="AP125">
        <v>3.02</v>
      </c>
      <c r="AQ125">
        <v>33.299999999999997</v>
      </c>
      <c r="AR125">
        <v>11.2</v>
      </c>
      <c r="AS125">
        <v>9.92</v>
      </c>
      <c r="AT125">
        <v>0.14000000000000001</v>
      </c>
      <c r="AU125">
        <v>0.03</v>
      </c>
      <c r="AV125">
        <v>0.08</v>
      </c>
      <c r="AW125">
        <v>10.7</v>
      </c>
      <c r="AX125">
        <v>0.24</v>
      </c>
      <c r="AY125" t="s">
        <v>228</v>
      </c>
      <c r="AZ125" t="s">
        <v>228</v>
      </c>
      <c r="BA125" t="s">
        <v>228</v>
      </c>
      <c r="BB125">
        <v>-0.2</v>
      </c>
      <c r="BC125">
        <v>97.8</v>
      </c>
      <c r="BD125">
        <v>0.6</v>
      </c>
      <c r="BE125" t="s">
        <v>226</v>
      </c>
      <c r="BF125" t="s">
        <v>227</v>
      </c>
      <c r="BG125">
        <v>106</v>
      </c>
      <c r="BH125">
        <v>343</v>
      </c>
      <c r="BI125" t="s">
        <v>224</v>
      </c>
      <c r="BJ125">
        <v>338</v>
      </c>
      <c r="BK125">
        <v>2</v>
      </c>
      <c r="BL125">
        <v>191</v>
      </c>
    </row>
    <row r="126" spans="1:64">
      <c r="A126" t="s">
        <v>115</v>
      </c>
      <c r="B126">
        <v>2.66</v>
      </c>
      <c r="C126" t="s">
        <v>224</v>
      </c>
      <c r="D126">
        <v>3.4</v>
      </c>
      <c r="E126">
        <v>5.2</v>
      </c>
      <c r="F126">
        <v>73.8</v>
      </c>
      <c r="G126">
        <v>370</v>
      </c>
      <c r="H126">
        <v>0.13</v>
      </c>
      <c r="I126">
        <v>202</v>
      </c>
      <c r="J126">
        <v>2.78</v>
      </c>
      <c r="K126">
        <v>1.37</v>
      </c>
      <c r="L126">
        <v>0.59</v>
      </c>
      <c r="M126">
        <v>15.1</v>
      </c>
      <c r="N126">
        <v>2.41</v>
      </c>
      <c r="O126">
        <v>1.9</v>
      </c>
      <c r="P126">
        <v>0.52</v>
      </c>
      <c r="Q126">
        <v>1.9</v>
      </c>
      <c r="R126">
        <v>0.14000000000000001</v>
      </c>
      <c r="S126" t="s">
        <v>225</v>
      </c>
      <c r="T126">
        <v>5.7</v>
      </c>
      <c r="U126">
        <v>6.1</v>
      </c>
      <c r="V126">
        <v>84</v>
      </c>
      <c r="W126" t="s">
        <v>226</v>
      </c>
      <c r="X126">
        <v>1.07</v>
      </c>
      <c r="Y126">
        <v>0.7</v>
      </c>
      <c r="Z126">
        <v>2.09</v>
      </c>
      <c r="AA126">
        <v>1</v>
      </c>
      <c r="AB126">
        <v>26.3</v>
      </c>
      <c r="AC126">
        <v>0.4</v>
      </c>
      <c r="AD126">
        <v>0.44</v>
      </c>
      <c r="AE126">
        <v>0.14000000000000001</v>
      </c>
      <c r="AF126" t="s">
        <v>227</v>
      </c>
      <c r="AG126">
        <v>0.18</v>
      </c>
      <c r="AH126" t="s">
        <v>229</v>
      </c>
      <c r="AI126">
        <v>1165</v>
      </c>
      <c r="AJ126" t="s">
        <v>224</v>
      </c>
      <c r="AK126">
        <v>11.5</v>
      </c>
      <c r="AL126">
        <v>0.99</v>
      </c>
      <c r="AM126">
        <v>188</v>
      </c>
      <c r="AN126">
        <v>51</v>
      </c>
      <c r="AO126">
        <v>31.5</v>
      </c>
      <c r="AP126">
        <v>3.13</v>
      </c>
      <c r="AQ126">
        <v>31.7</v>
      </c>
      <c r="AR126">
        <v>12.1</v>
      </c>
      <c r="AS126">
        <v>10.050000000000001</v>
      </c>
      <c r="AT126">
        <v>0.16</v>
      </c>
      <c r="AU126">
        <v>0.03</v>
      </c>
      <c r="AV126">
        <v>0.08</v>
      </c>
      <c r="AW126">
        <v>10.6</v>
      </c>
      <c r="AX126">
        <v>0.23</v>
      </c>
      <c r="AY126">
        <v>0.09</v>
      </c>
      <c r="AZ126" t="s">
        <v>228</v>
      </c>
      <c r="BA126" t="s">
        <v>228</v>
      </c>
      <c r="BB126">
        <v>0.79</v>
      </c>
      <c r="BC126">
        <v>100.5</v>
      </c>
      <c r="BD126" t="s">
        <v>227</v>
      </c>
      <c r="BE126" t="s">
        <v>226</v>
      </c>
      <c r="BF126" t="s">
        <v>227</v>
      </c>
      <c r="BG126">
        <v>95</v>
      </c>
      <c r="BH126">
        <v>282</v>
      </c>
      <c r="BI126" t="s">
        <v>224</v>
      </c>
      <c r="BJ126">
        <v>294</v>
      </c>
      <c r="BK126" t="s">
        <v>225</v>
      </c>
      <c r="BL126">
        <v>180</v>
      </c>
    </row>
    <row r="127" spans="1:64">
      <c r="A127" t="s">
        <v>116</v>
      </c>
      <c r="B127">
        <v>6.45</v>
      </c>
      <c r="C127" t="s">
        <v>224</v>
      </c>
      <c r="D127">
        <v>0.7</v>
      </c>
      <c r="E127">
        <v>2.7</v>
      </c>
      <c r="F127">
        <v>36.4</v>
      </c>
      <c r="G127">
        <v>80</v>
      </c>
      <c r="H127">
        <v>0.12</v>
      </c>
      <c r="I127">
        <v>72</v>
      </c>
      <c r="J127">
        <v>1.51</v>
      </c>
      <c r="K127">
        <v>0.71</v>
      </c>
      <c r="L127">
        <v>0.35</v>
      </c>
      <c r="M127">
        <v>16.600000000000001</v>
      </c>
      <c r="N127">
        <v>1.46</v>
      </c>
      <c r="O127">
        <v>1.9</v>
      </c>
      <c r="P127">
        <v>0.32</v>
      </c>
      <c r="Q127">
        <v>1.2</v>
      </c>
      <c r="R127">
        <v>0.1</v>
      </c>
      <c r="S127" t="s">
        <v>225</v>
      </c>
      <c r="T127">
        <v>7.4</v>
      </c>
      <c r="U127">
        <v>3.4</v>
      </c>
      <c r="V127" t="s">
        <v>226</v>
      </c>
      <c r="W127">
        <v>6</v>
      </c>
      <c r="X127">
        <v>0.59</v>
      </c>
      <c r="Y127">
        <v>0.3</v>
      </c>
      <c r="Z127">
        <v>1.27</v>
      </c>
      <c r="AA127">
        <v>1</v>
      </c>
      <c r="AB127">
        <v>14.1</v>
      </c>
      <c r="AC127">
        <v>0.4</v>
      </c>
      <c r="AD127">
        <v>0.26</v>
      </c>
      <c r="AE127">
        <v>0.08</v>
      </c>
      <c r="AF127" t="s">
        <v>227</v>
      </c>
      <c r="AG127">
        <v>0.11</v>
      </c>
      <c r="AH127" t="s">
        <v>229</v>
      </c>
      <c r="AI127">
        <v>1070</v>
      </c>
      <c r="AJ127">
        <v>2</v>
      </c>
      <c r="AK127">
        <v>6.5</v>
      </c>
      <c r="AL127">
        <v>0.67</v>
      </c>
      <c r="AM127">
        <v>133</v>
      </c>
      <c r="AN127">
        <v>59</v>
      </c>
      <c r="AO127">
        <v>18.7</v>
      </c>
      <c r="AP127">
        <v>2.98</v>
      </c>
      <c r="AQ127">
        <v>45.8</v>
      </c>
      <c r="AR127">
        <v>6.94</v>
      </c>
      <c r="AS127">
        <v>7.83</v>
      </c>
      <c r="AT127">
        <v>0.08</v>
      </c>
      <c r="AU127">
        <v>0.02</v>
      </c>
      <c r="AV127">
        <v>0.13</v>
      </c>
      <c r="AW127">
        <v>17.100000000000001</v>
      </c>
      <c r="AX127">
        <v>0.28999999999999998</v>
      </c>
      <c r="AY127" t="s">
        <v>228</v>
      </c>
      <c r="AZ127" t="s">
        <v>228</v>
      </c>
      <c r="BA127" t="s">
        <v>228</v>
      </c>
      <c r="BB127">
        <v>-1.18</v>
      </c>
      <c r="BC127">
        <v>98.7</v>
      </c>
      <c r="BD127" t="s">
        <v>227</v>
      </c>
      <c r="BE127">
        <v>8</v>
      </c>
      <c r="BF127" t="s">
        <v>227</v>
      </c>
      <c r="BG127">
        <v>137</v>
      </c>
      <c r="BH127">
        <v>178</v>
      </c>
      <c r="BI127" t="s">
        <v>224</v>
      </c>
      <c r="BJ127">
        <v>433</v>
      </c>
      <c r="BK127" t="s">
        <v>225</v>
      </c>
      <c r="BL127">
        <v>269</v>
      </c>
    </row>
    <row r="128" spans="1:64">
      <c r="A128" t="s">
        <v>117</v>
      </c>
      <c r="B128">
        <v>5.93</v>
      </c>
      <c r="C128" t="s">
        <v>224</v>
      </c>
      <c r="D128">
        <v>11.7</v>
      </c>
      <c r="E128">
        <v>5.5</v>
      </c>
      <c r="F128">
        <v>68.2</v>
      </c>
      <c r="G128">
        <v>310</v>
      </c>
      <c r="H128">
        <v>0.15</v>
      </c>
      <c r="I128">
        <v>51</v>
      </c>
      <c r="J128">
        <v>2.58</v>
      </c>
      <c r="K128">
        <v>1.36</v>
      </c>
      <c r="L128">
        <v>0.55000000000000004</v>
      </c>
      <c r="M128">
        <v>17.399999999999999</v>
      </c>
      <c r="N128">
        <v>2.4300000000000002</v>
      </c>
      <c r="O128">
        <v>1.8</v>
      </c>
      <c r="P128">
        <v>0.53</v>
      </c>
      <c r="Q128">
        <v>1.8</v>
      </c>
      <c r="R128">
        <v>0.16</v>
      </c>
      <c r="S128" t="s">
        <v>225</v>
      </c>
      <c r="T128">
        <v>6.1</v>
      </c>
      <c r="U128">
        <v>5.9</v>
      </c>
      <c r="V128">
        <v>51</v>
      </c>
      <c r="W128">
        <v>8</v>
      </c>
      <c r="X128">
        <v>1.0900000000000001</v>
      </c>
      <c r="Y128">
        <v>1</v>
      </c>
      <c r="Z128">
        <v>2.14</v>
      </c>
      <c r="AA128">
        <v>1</v>
      </c>
      <c r="AB128">
        <v>27.6</v>
      </c>
      <c r="AC128">
        <v>0.4</v>
      </c>
      <c r="AD128">
        <v>0.42</v>
      </c>
      <c r="AE128">
        <v>0.14000000000000001</v>
      </c>
      <c r="AF128" t="s">
        <v>227</v>
      </c>
      <c r="AG128">
        <v>0.19</v>
      </c>
      <c r="AH128" t="s">
        <v>229</v>
      </c>
      <c r="AI128">
        <v>1205</v>
      </c>
      <c r="AJ128">
        <v>1</v>
      </c>
      <c r="AK128">
        <v>11.5</v>
      </c>
      <c r="AL128">
        <v>1.1000000000000001</v>
      </c>
      <c r="AM128">
        <v>199</v>
      </c>
      <c r="AN128">
        <v>52</v>
      </c>
      <c r="AO128">
        <v>28.5</v>
      </c>
      <c r="AP128">
        <v>3.27</v>
      </c>
      <c r="AQ128">
        <v>35</v>
      </c>
      <c r="AR128">
        <v>11.45</v>
      </c>
      <c r="AS128">
        <v>9.01</v>
      </c>
      <c r="AT128">
        <v>0.14000000000000001</v>
      </c>
      <c r="AU128">
        <v>0.02</v>
      </c>
      <c r="AV128">
        <v>0.09</v>
      </c>
      <c r="AW128">
        <v>12.2</v>
      </c>
      <c r="AX128">
        <v>0.25</v>
      </c>
      <c r="AY128">
        <v>0.08</v>
      </c>
      <c r="AZ128" t="s">
        <v>228</v>
      </c>
      <c r="BA128" t="s">
        <v>228</v>
      </c>
      <c r="BB128">
        <v>-0.5</v>
      </c>
      <c r="BC128">
        <v>99.5</v>
      </c>
      <c r="BD128" t="s">
        <v>227</v>
      </c>
      <c r="BE128">
        <v>7</v>
      </c>
      <c r="BF128" t="s">
        <v>227</v>
      </c>
      <c r="BG128">
        <v>101</v>
      </c>
      <c r="BH128">
        <v>83</v>
      </c>
      <c r="BI128" t="s">
        <v>224</v>
      </c>
      <c r="BJ128">
        <v>323</v>
      </c>
      <c r="BK128" t="s">
        <v>225</v>
      </c>
      <c r="BL128">
        <v>215</v>
      </c>
    </row>
    <row r="129" spans="1:64">
      <c r="A129" t="s">
        <v>118</v>
      </c>
      <c r="B129">
        <v>6.83</v>
      </c>
      <c r="C129" t="s">
        <v>224</v>
      </c>
      <c r="D129">
        <v>12</v>
      </c>
      <c r="E129">
        <v>8.1999999999999993</v>
      </c>
      <c r="F129">
        <v>95.4</v>
      </c>
      <c r="G129">
        <v>490</v>
      </c>
      <c r="H129">
        <v>0.11</v>
      </c>
      <c r="I129">
        <v>57</v>
      </c>
      <c r="J129">
        <v>3.58</v>
      </c>
      <c r="K129">
        <v>1.75</v>
      </c>
      <c r="L129">
        <v>0.71</v>
      </c>
      <c r="M129">
        <v>18.3</v>
      </c>
      <c r="N129">
        <v>3.31</v>
      </c>
      <c r="O129">
        <v>2.1</v>
      </c>
      <c r="P129">
        <v>0.68</v>
      </c>
      <c r="Q129">
        <v>2.8</v>
      </c>
      <c r="R129">
        <v>0.19</v>
      </c>
      <c r="S129" t="s">
        <v>225</v>
      </c>
      <c r="T129">
        <v>4.4000000000000004</v>
      </c>
      <c r="U129">
        <v>8.8000000000000007</v>
      </c>
      <c r="V129">
        <v>193</v>
      </c>
      <c r="W129" t="s">
        <v>226</v>
      </c>
      <c r="X129">
        <v>1.57</v>
      </c>
      <c r="Y129">
        <v>1.5</v>
      </c>
      <c r="Z129">
        <v>2.99</v>
      </c>
      <c r="AA129">
        <v>1</v>
      </c>
      <c r="AB129">
        <v>28.6</v>
      </c>
      <c r="AC129">
        <v>0.4</v>
      </c>
      <c r="AD129">
        <v>0.56999999999999995</v>
      </c>
      <c r="AE129">
        <v>0.31</v>
      </c>
      <c r="AF129" t="s">
        <v>227</v>
      </c>
      <c r="AG129">
        <v>0.27</v>
      </c>
      <c r="AH129">
        <v>0.1</v>
      </c>
      <c r="AI129">
        <v>1420</v>
      </c>
      <c r="AJ129">
        <v>6</v>
      </c>
      <c r="AK129">
        <v>14.9</v>
      </c>
      <c r="AL129">
        <v>1.36</v>
      </c>
      <c r="AM129">
        <v>208</v>
      </c>
      <c r="AN129">
        <v>54</v>
      </c>
      <c r="AO129">
        <v>35.200000000000003</v>
      </c>
      <c r="AP129">
        <v>3.7</v>
      </c>
      <c r="AQ129">
        <v>27.5</v>
      </c>
      <c r="AR129">
        <v>12.6</v>
      </c>
      <c r="AS129">
        <v>10.95</v>
      </c>
      <c r="AT129">
        <v>0.2</v>
      </c>
      <c r="AU129">
        <v>0.06</v>
      </c>
      <c r="AV129">
        <v>0.08</v>
      </c>
      <c r="AW129">
        <v>7.78</v>
      </c>
      <c r="AX129">
        <v>0.22</v>
      </c>
      <c r="AY129">
        <v>0.06</v>
      </c>
      <c r="AZ129" t="s">
        <v>228</v>
      </c>
      <c r="BA129" t="s">
        <v>228</v>
      </c>
      <c r="BB129">
        <v>1.08</v>
      </c>
      <c r="BC129">
        <v>99.4</v>
      </c>
      <c r="BD129" t="s">
        <v>227</v>
      </c>
      <c r="BE129">
        <v>6</v>
      </c>
      <c r="BF129" t="s">
        <v>227</v>
      </c>
      <c r="BG129">
        <v>85</v>
      </c>
      <c r="BH129">
        <v>66</v>
      </c>
      <c r="BI129" t="s">
        <v>224</v>
      </c>
      <c r="BJ129">
        <v>254</v>
      </c>
      <c r="BK129" t="s">
        <v>225</v>
      </c>
      <c r="BL129">
        <v>167</v>
      </c>
    </row>
    <row r="130" spans="1:64">
      <c r="A130" t="s">
        <v>119</v>
      </c>
      <c r="B130">
        <v>7.4</v>
      </c>
      <c r="C130" t="s">
        <v>224</v>
      </c>
      <c r="D130">
        <v>22.3</v>
      </c>
      <c r="E130">
        <v>11.3</v>
      </c>
      <c r="F130">
        <v>90.1</v>
      </c>
      <c r="G130">
        <v>440</v>
      </c>
      <c r="H130">
        <v>0.16</v>
      </c>
      <c r="I130">
        <v>164</v>
      </c>
      <c r="J130">
        <v>4.1100000000000003</v>
      </c>
      <c r="K130">
        <v>2.14</v>
      </c>
      <c r="L130">
        <v>0.83</v>
      </c>
      <c r="M130">
        <v>15.4</v>
      </c>
      <c r="N130">
        <v>4.17</v>
      </c>
      <c r="O130">
        <v>2.9</v>
      </c>
      <c r="P130">
        <v>0.79</v>
      </c>
      <c r="Q130">
        <v>3.9</v>
      </c>
      <c r="R130">
        <v>0.26</v>
      </c>
      <c r="S130" t="s">
        <v>225</v>
      </c>
      <c r="T130">
        <v>9.6999999999999993</v>
      </c>
      <c r="U130">
        <v>10.4</v>
      </c>
      <c r="V130">
        <v>199</v>
      </c>
      <c r="W130" t="s">
        <v>226</v>
      </c>
      <c r="X130">
        <v>2.09</v>
      </c>
      <c r="Y130">
        <v>3</v>
      </c>
      <c r="Z130">
        <v>3.37</v>
      </c>
      <c r="AA130">
        <v>1</v>
      </c>
      <c r="AB130">
        <v>37.1</v>
      </c>
      <c r="AC130">
        <v>0.7</v>
      </c>
      <c r="AD130">
        <v>0.68</v>
      </c>
      <c r="AE130">
        <v>0.45</v>
      </c>
      <c r="AF130" t="s">
        <v>227</v>
      </c>
      <c r="AG130">
        <v>0.3</v>
      </c>
      <c r="AH130">
        <v>0.11</v>
      </c>
      <c r="AI130">
        <v>1165</v>
      </c>
      <c r="AJ130">
        <v>4</v>
      </c>
      <c r="AK130">
        <v>17.8</v>
      </c>
      <c r="AL130">
        <v>1.79</v>
      </c>
      <c r="AM130">
        <v>185</v>
      </c>
      <c r="AN130">
        <v>82</v>
      </c>
      <c r="AO130">
        <v>36.4</v>
      </c>
      <c r="AP130">
        <v>3.66</v>
      </c>
      <c r="AQ130">
        <v>24.3</v>
      </c>
      <c r="AR130">
        <v>13.45</v>
      </c>
      <c r="AS130">
        <v>10.75</v>
      </c>
      <c r="AT130">
        <v>0.28999999999999998</v>
      </c>
      <c r="AU130">
        <v>0.08</v>
      </c>
      <c r="AV130">
        <v>7.0000000000000007E-2</v>
      </c>
      <c r="AW130">
        <v>8.9700000000000006</v>
      </c>
      <c r="AX130">
        <v>0.22</v>
      </c>
      <c r="AY130">
        <v>0.04</v>
      </c>
      <c r="AZ130" t="s">
        <v>228</v>
      </c>
      <c r="BA130" t="s">
        <v>228</v>
      </c>
      <c r="BB130">
        <v>0.39</v>
      </c>
      <c r="BC130">
        <v>98.6</v>
      </c>
      <c r="BD130" t="s">
        <v>227</v>
      </c>
      <c r="BE130" t="s">
        <v>226</v>
      </c>
      <c r="BF130" t="s">
        <v>227</v>
      </c>
      <c r="BG130">
        <v>80</v>
      </c>
      <c r="BH130">
        <v>215</v>
      </c>
      <c r="BI130" t="s">
        <v>224</v>
      </c>
      <c r="BJ130">
        <v>236</v>
      </c>
      <c r="BK130" t="s">
        <v>225</v>
      </c>
      <c r="BL130">
        <v>141</v>
      </c>
    </row>
    <row r="131" spans="1:64">
      <c r="A131" t="s">
        <v>120</v>
      </c>
      <c r="B131">
        <v>5.43</v>
      </c>
      <c r="C131" t="s">
        <v>224</v>
      </c>
      <c r="D131">
        <v>85.5</v>
      </c>
      <c r="E131">
        <v>9.9</v>
      </c>
      <c r="F131">
        <v>49</v>
      </c>
      <c r="G131">
        <v>520</v>
      </c>
      <c r="H131">
        <v>0.19</v>
      </c>
      <c r="I131">
        <v>174</v>
      </c>
      <c r="J131">
        <v>1.74</v>
      </c>
      <c r="K131">
        <v>0.95</v>
      </c>
      <c r="L131">
        <v>0.98</v>
      </c>
      <c r="M131">
        <v>19.600000000000001</v>
      </c>
      <c r="N131">
        <v>1.87</v>
      </c>
      <c r="O131">
        <v>1</v>
      </c>
      <c r="P131">
        <v>0.35</v>
      </c>
      <c r="Q131">
        <v>4.5999999999999996</v>
      </c>
      <c r="R131">
        <v>0.12</v>
      </c>
      <c r="S131" t="s">
        <v>225</v>
      </c>
      <c r="T131">
        <v>3.4</v>
      </c>
      <c r="U131">
        <v>6.3</v>
      </c>
      <c r="V131">
        <v>223</v>
      </c>
      <c r="W131" t="s">
        <v>226</v>
      </c>
      <c r="X131">
        <v>1.4</v>
      </c>
      <c r="Y131">
        <v>2.6</v>
      </c>
      <c r="Z131">
        <v>1.56</v>
      </c>
      <c r="AA131" t="s">
        <v>224</v>
      </c>
      <c r="AB131">
        <v>280</v>
      </c>
      <c r="AC131">
        <v>0.3</v>
      </c>
      <c r="AD131">
        <v>0.28000000000000003</v>
      </c>
      <c r="AE131">
        <v>0.14000000000000001</v>
      </c>
      <c r="AF131" t="s">
        <v>227</v>
      </c>
      <c r="AG131">
        <v>0.14000000000000001</v>
      </c>
      <c r="AH131">
        <v>0.05</v>
      </c>
      <c r="AI131">
        <v>168</v>
      </c>
      <c r="AJ131" t="s">
        <v>224</v>
      </c>
      <c r="AK131">
        <v>8</v>
      </c>
      <c r="AL131">
        <v>0.85</v>
      </c>
      <c r="AM131">
        <v>74</v>
      </c>
      <c r="AN131">
        <v>32</v>
      </c>
      <c r="AO131">
        <v>45.2</v>
      </c>
      <c r="AP131">
        <v>21</v>
      </c>
      <c r="AQ131">
        <v>9.44</v>
      </c>
      <c r="AR131">
        <v>10.8</v>
      </c>
      <c r="AS131">
        <v>6.91</v>
      </c>
      <c r="AT131">
        <v>2.33</v>
      </c>
      <c r="AU131">
        <v>0.25</v>
      </c>
      <c r="AV131">
        <v>0.08</v>
      </c>
      <c r="AW131">
        <v>1.26</v>
      </c>
      <c r="AX131">
        <v>0.11</v>
      </c>
      <c r="AY131">
        <v>7.0000000000000007E-2</v>
      </c>
      <c r="AZ131">
        <v>0.04</v>
      </c>
      <c r="BA131">
        <v>0.01</v>
      </c>
      <c r="BB131">
        <v>0.6</v>
      </c>
      <c r="BC131">
        <v>98.1</v>
      </c>
      <c r="BD131">
        <v>0.5</v>
      </c>
      <c r="BE131" t="s">
        <v>226</v>
      </c>
      <c r="BF131" t="s">
        <v>227</v>
      </c>
      <c r="BG131">
        <v>45</v>
      </c>
      <c r="BH131">
        <v>201</v>
      </c>
      <c r="BI131" t="s">
        <v>224</v>
      </c>
      <c r="BJ131">
        <v>221</v>
      </c>
      <c r="BK131" t="s">
        <v>225</v>
      </c>
      <c r="BL131">
        <v>70</v>
      </c>
    </row>
    <row r="132" spans="1:64">
      <c r="A132" t="s">
        <v>121</v>
      </c>
      <c r="B132">
        <v>5.9</v>
      </c>
      <c r="C132" t="s">
        <v>224</v>
      </c>
      <c r="D132">
        <v>76.3</v>
      </c>
      <c r="E132">
        <v>8.4</v>
      </c>
      <c r="F132">
        <v>43.1</v>
      </c>
      <c r="G132">
        <v>560</v>
      </c>
      <c r="H132">
        <v>0.22</v>
      </c>
      <c r="I132">
        <v>84</v>
      </c>
      <c r="J132">
        <v>1.48</v>
      </c>
      <c r="K132">
        <v>0.85</v>
      </c>
      <c r="L132">
        <v>0.9</v>
      </c>
      <c r="M132">
        <v>19.5</v>
      </c>
      <c r="N132">
        <v>1.56</v>
      </c>
      <c r="O132">
        <v>0.9</v>
      </c>
      <c r="P132">
        <v>0.3</v>
      </c>
      <c r="Q132">
        <v>3.9</v>
      </c>
      <c r="R132">
        <v>0.11</v>
      </c>
      <c r="S132" t="s">
        <v>225</v>
      </c>
      <c r="T132">
        <v>2.8</v>
      </c>
      <c r="U132">
        <v>5.4</v>
      </c>
      <c r="V132">
        <v>219</v>
      </c>
      <c r="W132" t="s">
        <v>226</v>
      </c>
      <c r="X132">
        <v>1.21</v>
      </c>
      <c r="Y132">
        <v>4</v>
      </c>
      <c r="Z132">
        <v>1.4</v>
      </c>
      <c r="AA132" t="s">
        <v>224</v>
      </c>
      <c r="AB132">
        <v>285</v>
      </c>
      <c r="AC132">
        <v>0.2</v>
      </c>
      <c r="AD132">
        <v>0.27</v>
      </c>
      <c r="AE132">
        <v>0.25</v>
      </c>
      <c r="AF132" t="s">
        <v>227</v>
      </c>
      <c r="AG132">
        <v>0.12</v>
      </c>
      <c r="AH132">
        <v>7.0000000000000007E-2</v>
      </c>
      <c r="AI132">
        <v>105</v>
      </c>
      <c r="AJ132" t="s">
        <v>224</v>
      </c>
      <c r="AK132">
        <v>6.9</v>
      </c>
      <c r="AL132">
        <v>0.72</v>
      </c>
      <c r="AM132">
        <v>62</v>
      </c>
      <c r="AN132">
        <v>30</v>
      </c>
      <c r="AO132">
        <v>45.3</v>
      </c>
      <c r="AP132">
        <v>21.9</v>
      </c>
      <c r="AQ132">
        <v>7.9</v>
      </c>
      <c r="AR132">
        <v>11.2</v>
      </c>
      <c r="AS132">
        <v>6.55</v>
      </c>
      <c r="AT132">
        <v>2.23</v>
      </c>
      <c r="AU132">
        <v>0.27</v>
      </c>
      <c r="AV132">
        <v>0.08</v>
      </c>
      <c r="AW132">
        <v>0.87</v>
      </c>
      <c r="AX132">
        <v>0.1</v>
      </c>
      <c r="AY132">
        <v>0.04</v>
      </c>
      <c r="AZ132">
        <v>0.04</v>
      </c>
      <c r="BA132">
        <v>0.01</v>
      </c>
      <c r="BB132">
        <v>1.59</v>
      </c>
      <c r="BC132">
        <v>98.1</v>
      </c>
      <c r="BD132">
        <v>0.7</v>
      </c>
      <c r="BE132" t="s">
        <v>226</v>
      </c>
      <c r="BF132" t="s">
        <v>227</v>
      </c>
      <c r="BG132">
        <v>39</v>
      </c>
      <c r="BH132">
        <v>95</v>
      </c>
      <c r="BI132" t="s">
        <v>224</v>
      </c>
      <c r="BJ132">
        <v>222</v>
      </c>
      <c r="BK132">
        <v>3</v>
      </c>
      <c r="BL132">
        <v>57</v>
      </c>
    </row>
    <row r="133" spans="1:64">
      <c r="A133" t="s">
        <v>122</v>
      </c>
      <c r="B133">
        <v>4.82</v>
      </c>
      <c r="C133" t="s">
        <v>224</v>
      </c>
      <c r="D133">
        <v>77</v>
      </c>
      <c r="E133">
        <v>8.6</v>
      </c>
      <c r="F133">
        <v>48.9</v>
      </c>
      <c r="G133">
        <v>590</v>
      </c>
      <c r="H133">
        <v>0.36</v>
      </c>
      <c r="I133">
        <v>96</v>
      </c>
      <c r="J133">
        <v>1.22</v>
      </c>
      <c r="K133">
        <v>0.67</v>
      </c>
      <c r="L133">
        <v>0.92</v>
      </c>
      <c r="M133">
        <v>20.5</v>
      </c>
      <c r="N133">
        <v>1.35</v>
      </c>
      <c r="O133">
        <v>0.9</v>
      </c>
      <c r="P133">
        <v>0.23</v>
      </c>
      <c r="Q133">
        <v>4.2</v>
      </c>
      <c r="R133">
        <v>0.09</v>
      </c>
      <c r="S133" t="s">
        <v>225</v>
      </c>
      <c r="T133">
        <v>2.6</v>
      </c>
      <c r="U133">
        <v>5.0999999999999996</v>
      </c>
      <c r="V133">
        <v>256</v>
      </c>
      <c r="W133" t="s">
        <v>226</v>
      </c>
      <c r="X133">
        <v>1.18</v>
      </c>
      <c r="Y133">
        <v>5.9</v>
      </c>
      <c r="Z133">
        <v>1.25</v>
      </c>
      <c r="AA133" t="s">
        <v>224</v>
      </c>
      <c r="AB133">
        <v>325</v>
      </c>
      <c r="AC133">
        <v>0.2</v>
      </c>
      <c r="AD133">
        <v>0.21</v>
      </c>
      <c r="AE133">
        <v>0.38</v>
      </c>
      <c r="AF133" t="s">
        <v>227</v>
      </c>
      <c r="AG133">
        <v>0.1</v>
      </c>
      <c r="AH133">
        <v>0.13</v>
      </c>
      <c r="AI133">
        <v>98</v>
      </c>
      <c r="AJ133" t="s">
        <v>224</v>
      </c>
      <c r="AK133">
        <v>5.7</v>
      </c>
      <c r="AL133">
        <v>0.57999999999999996</v>
      </c>
      <c r="AM133">
        <v>67</v>
      </c>
      <c r="AN133">
        <v>36</v>
      </c>
      <c r="AO133">
        <v>45.8</v>
      </c>
      <c r="AP133">
        <v>22.3</v>
      </c>
      <c r="AQ133">
        <v>8.61</v>
      </c>
      <c r="AR133">
        <v>11.35</v>
      </c>
      <c r="AS133">
        <v>6.68</v>
      </c>
      <c r="AT133">
        <v>1.99</v>
      </c>
      <c r="AU133">
        <v>0.33</v>
      </c>
      <c r="AV133">
        <v>0.08</v>
      </c>
      <c r="AW133">
        <v>0.85</v>
      </c>
      <c r="AX133">
        <v>0.1</v>
      </c>
      <c r="AY133">
        <v>7.0000000000000007E-2</v>
      </c>
      <c r="AZ133">
        <v>0.03</v>
      </c>
      <c r="BA133">
        <v>0.01</v>
      </c>
      <c r="BB133">
        <v>1.98</v>
      </c>
      <c r="BC133">
        <v>100</v>
      </c>
      <c r="BD133" t="s">
        <v>227</v>
      </c>
      <c r="BE133" t="s">
        <v>226</v>
      </c>
      <c r="BF133" t="s">
        <v>227</v>
      </c>
      <c r="BG133">
        <v>43</v>
      </c>
      <c r="BH133">
        <v>106</v>
      </c>
      <c r="BI133" t="s">
        <v>224</v>
      </c>
      <c r="BJ133">
        <v>249</v>
      </c>
      <c r="BK133">
        <v>2</v>
      </c>
      <c r="BL133">
        <v>62</v>
      </c>
    </row>
    <row r="134" spans="1:64">
      <c r="A134" t="s">
        <v>123</v>
      </c>
      <c r="B134">
        <v>5.13</v>
      </c>
      <c r="C134" t="s">
        <v>224</v>
      </c>
      <c r="D134">
        <v>87.7</v>
      </c>
      <c r="E134">
        <v>9.9</v>
      </c>
      <c r="F134">
        <v>45.2</v>
      </c>
      <c r="G134">
        <v>550</v>
      </c>
      <c r="H134">
        <v>0.28000000000000003</v>
      </c>
      <c r="I134">
        <v>102</v>
      </c>
      <c r="J134">
        <v>1.39</v>
      </c>
      <c r="K134">
        <v>0.77</v>
      </c>
      <c r="L134">
        <v>0.97</v>
      </c>
      <c r="M134">
        <v>19.8</v>
      </c>
      <c r="N134">
        <v>1.44</v>
      </c>
      <c r="O134">
        <v>0.8</v>
      </c>
      <c r="P134">
        <v>0.28999999999999998</v>
      </c>
      <c r="Q134">
        <v>4.9000000000000004</v>
      </c>
      <c r="R134">
        <v>0.1</v>
      </c>
      <c r="S134" t="s">
        <v>225</v>
      </c>
      <c r="T134">
        <v>3.4</v>
      </c>
      <c r="U134">
        <v>5.8</v>
      </c>
      <c r="V134">
        <v>224</v>
      </c>
      <c r="W134" t="s">
        <v>226</v>
      </c>
      <c r="X134">
        <v>1.36</v>
      </c>
      <c r="Y134">
        <v>4</v>
      </c>
      <c r="Z134">
        <v>1.28</v>
      </c>
      <c r="AA134" t="s">
        <v>224</v>
      </c>
      <c r="AB134">
        <v>289</v>
      </c>
      <c r="AC134">
        <v>0.2</v>
      </c>
      <c r="AD134">
        <v>0.23</v>
      </c>
      <c r="AE134">
        <v>0.28999999999999998</v>
      </c>
      <c r="AF134" t="s">
        <v>227</v>
      </c>
      <c r="AG134">
        <v>0.11</v>
      </c>
      <c r="AH134">
        <v>0.09</v>
      </c>
      <c r="AI134">
        <v>101</v>
      </c>
      <c r="AJ134">
        <v>1</v>
      </c>
      <c r="AK134">
        <v>6.3</v>
      </c>
      <c r="AL134">
        <v>0.72</v>
      </c>
      <c r="AM134">
        <v>67</v>
      </c>
      <c r="AN134">
        <v>29</v>
      </c>
      <c r="AO134">
        <v>45.4</v>
      </c>
      <c r="AP134">
        <v>22</v>
      </c>
      <c r="AQ134">
        <v>8.4600000000000009</v>
      </c>
      <c r="AR134">
        <v>10.45</v>
      </c>
      <c r="AS134">
        <v>6.52</v>
      </c>
      <c r="AT134">
        <v>2.4</v>
      </c>
      <c r="AU134">
        <v>0.24</v>
      </c>
      <c r="AV134">
        <v>0.08</v>
      </c>
      <c r="AW134">
        <v>0.93</v>
      </c>
      <c r="AX134">
        <v>0.1</v>
      </c>
      <c r="AY134">
        <v>0.05</v>
      </c>
      <c r="AZ134">
        <v>0.04</v>
      </c>
      <c r="BA134">
        <v>0.01</v>
      </c>
      <c r="BB134">
        <v>1.58</v>
      </c>
      <c r="BC134">
        <v>98.3</v>
      </c>
      <c r="BD134">
        <v>0.5</v>
      </c>
      <c r="BE134" t="s">
        <v>226</v>
      </c>
      <c r="BF134" t="s">
        <v>227</v>
      </c>
      <c r="BG134">
        <v>41</v>
      </c>
      <c r="BH134">
        <v>117</v>
      </c>
      <c r="BI134" t="s">
        <v>224</v>
      </c>
      <c r="BJ134">
        <v>223</v>
      </c>
      <c r="BK134">
        <v>4</v>
      </c>
      <c r="BL134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M143"/>
  <sheetViews>
    <sheetView tabSelected="1" topLeftCell="AU122" workbookViewId="0">
      <selection activeCell="AY128" sqref="AY128:AZ143"/>
    </sheetView>
  </sheetViews>
  <sheetFormatPr defaultRowHeight="14.4"/>
  <cols>
    <col min="1" max="1" width="9.6640625" customWidth="1"/>
    <col min="2" max="2" width="11" customWidth="1"/>
    <col min="4" max="4" width="11.88671875" customWidth="1"/>
    <col min="5" max="5" width="12.109375" customWidth="1"/>
    <col min="8" max="8" width="11.33203125" customWidth="1"/>
    <col min="42" max="42" width="8.88671875" style="6"/>
    <col min="43" max="43" width="13.77734375" style="6" customWidth="1"/>
    <col min="51" max="51" width="8.88671875" style="7"/>
    <col min="52" max="52" width="18" style="7" customWidth="1"/>
    <col min="57" max="57" width="11.21875" customWidth="1"/>
    <col min="58" max="58" width="12.21875" style="34" customWidth="1"/>
    <col min="59" max="59" width="16.88671875" style="34" customWidth="1"/>
    <col min="70" max="70" width="8.88671875" style="8"/>
    <col min="71" max="71" width="14.33203125" style="8" customWidth="1"/>
    <col min="77" max="77" width="23.5546875" customWidth="1"/>
    <col min="78" max="78" width="21.77734375" customWidth="1"/>
    <col min="79" max="79" width="12.44140625" customWidth="1"/>
    <col min="81" max="81" width="24.33203125" customWidth="1"/>
    <col min="82" max="82" width="23" customWidth="1"/>
    <col min="83" max="83" width="12.44140625" customWidth="1"/>
    <col min="85" max="85" width="24.5546875" customWidth="1"/>
    <col min="86" max="86" width="21.44140625" customWidth="1"/>
    <col min="87" max="87" width="13.109375" customWidth="1"/>
    <col min="89" max="89" width="21.6640625" customWidth="1"/>
    <col min="90" max="90" width="23.33203125" customWidth="1"/>
    <col min="91" max="91" width="10.6640625" customWidth="1"/>
  </cols>
  <sheetData>
    <row r="1" spans="1:91">
      <c r="A1" t="s">
        <v>124</v>
      </c>
      <c r="B1" t="s">
        <v>125</v>
      </c>
      <c r="C1" t="s">
        <v>126</v>
      </c>
      <c r="D1" t="s">
        <v>127</v>
      </c>
      <c r="E1" t="s">
        <v>128</v>
      </c>
      <c r="F1" t="s">
        <v>129</v>
      </c>
      <c r="G1" t="s">
        <v>130</v>
      </c>
      <c r="H1" t="s">
        <v>131</v>
      </c>
      <c r="I1" t="s">
        <v>164</v>
      </c>
      <c r="J1" t="s">
        <v>165</v>
      </c>
      <c r="K1" t="s">
        <v>166</v>
      </c>
      <c r="L1" t="s">
        <v>167</v>
      </c>
      <c r="M1" t="s">
        <v>168</v>
      </c>
      <c r="N1" t="s">
        <v>169</v>
      </c>
      <c r="O1" t="s">
        <v>170</v>
      </c>
      <c r="P1" t="s">
        <v>171</v>
      </c>
      <c r="Q1" t="s">
        <v>172</v>
      </c>
      <c r="R1" t="s">
        <v>173</v>
      </c>
      <c r="S1" t="s">
        <v>174</v>
      </c>
      <c r="T1" t="s">
        <v>175</v>
      </c>
      <c r="U1" t="s">
        <v>176</v>
      </c>
      <c r="V1" t="s">
        <v>177</v>
      </c>
      <c r="W1" t="s">
        <v>178</v>
      </c>
      <c r="X1" t="s">
        <v>179</v>
      </c>
      <c r="Y1" t="s">
        <v>180</v>
      </c>
      <c r="Z1" t="s">
        <v>181</v>
      </c>
      <c r="AA1" t="s">
        <v>182</v>
      </c>
      <c r="AB1" t="s">
        <v>183</v>
      </c>
      <c r="AC1" t="s">
        <v>184</v>
      </c>
      <c r="AD1" t="s">
        <v>185</v>
      </c>
      <c r="AE1" t="s">
        <v>186</v>
      </c>
      <c r="AF1" t="s">
        <v>187</v>
      </c>
      <c r="AG1" t="s">
        <v>188</v>
      </c>
      <c r="AH1" t="s">
        <v>189</v>
      </c>
      <c r="AI1" t="s">
        <v>190</v>
      </c>
      <c r="AJ1" t="s">
        <v>191</v>
      </c>
      <c r="AK1" t="s">
        <v>192</v>
      </c>
      <c r="AL1" t="s">
        <v>193</v>
      </c>
      <c r="AM1" t="s">
        <v>194</v>
      </c>
      <c r="AN1" t="s">
        <v>195</v>
      </c>
      <c r="AO1" t="s">
        <v>196</v>
      </c>
      <c r="AP1" s="6" t="s">
        <v>197</v>
      </c>
      <c r="AQ1" s="6" t="s">
        <v>234</v>
      </c>
      <c r="AR1" t="s">
        <v>198</v>
      </c>
      <c r="AS1" t="s">
        <v>199</v>
      </c>
      <c r="AT1" t="s">
        <v>200</v>
      </c>
      <c r="AU1" t="s">
        <v>201</v>
      </c>
      <c r="AV1" t="s">
        <v>202</v>
      </c>
      <c r="AW1" t="s">
        <v>203</v>
      </c>
      <c r="AX1" t="s">
        <v>204</v>
      </c>
      <c r="AY1" s="7" t="s">
        <v>205</v>
      </c>
      <c r="AZ1" s="7" t="s">
        <v>235</v>
      </c>
      <c r="BA1" t="s">
        <v>206</v>
      </c>
      <c r="BB1" t="s">
        <v>207</v>
      </c>
      <c r="BC1" t="s">
        <v>208</v>
      </c>
      <c r="BD1" t="s">
        <v>209</v>
      </c>
      <c r="BE1" t="s">
        <v>210</v>
      </c>
      <c r="BF1" s="34" t="s">
        <v>211</v>
      </c>
      <c r="BG1" s="34" t="s">
        <v>236</v>
      </c>
      <c r="BH1" t="s">
        <v>212</v>
      </c>
      <c r="BI1" t="s">
        <v>213</v>
      </c>
      <c r="BJ1" t="s">
        <v>214</v>
      </c>
      <c r="BK1" t="s">
        <v>215</v>
      </c>
      <c r="BL1" t="s">
        <v>216</v>
      </c>
      <c r="BM1" t="s">
        <v>217</v>
      </c>
      <c r="BN1" t="s">
        <v>165</v>
      </c>
      <c r="BO1" t="s">
        <v>218</v>
      </c>
      <c r="BP1" t="s">
        <v>219</v>
      </c>
      <c r="BQ1" t="s">
        <v>168</v>
      </c>
      <c r="BR1" s="8" t="s">
        <v>171</v>
      </c>
      <c r="BS1" s="8" t="s">
        <v>237</v>
      </c>
      <c r="BT1" t="s">
        <v>181</v>
      </c>
      <c r="BU1" t="s">
        <v>184</v>
      </c>
      <c r="BV1" t="s">
        <v>185</v>
      </c>
      <c r="BW1" t="s">
        <v>201</v>
      </c>
    </row>
    <row r="2" spans="1:91" ht="15.6">
      <c r="A2" t="s">
        <v>0</v>
      </c>
      <c r="B2">
        <v>64</v>
      </c>
      <c r="C2">
        <v>71</v>
      </c>
      <c r="D2">
        <f>C2-B2</f>
        <v>7</v>
      </c>
      <c r="E2" t="s">
        <v>132</v>
      </c>
      <c r="F2">
        <f>B2*0.3048</f>
        <v>19.507200000000001</v>
      </c>
      <c r="G2">
        <f>C2*0.3048</f>
        <v>21.640800000000002</v>
      </c>
      <c r="H2">
        <f>G2-F2</f>
        <v>2.1336000000000013</v>
      </c>
      <c r="I2">
        <v>2.5299999999999998</v>
      </c>
      <c r="J2" t="s">
        <v>224</v>
      </c>
      <c r="K2">
        <v>99.4</v>
      </c>
      <c r="L2">
        <v>7.6</v>
      </c>
      <c r="M2">
        <v>23.6</v>
      </c>
      <c r="N2">
        <v>170</v>
      </c>
      <c r="O2">
        <v>0.36</v>
      </c>
      <c r="P2">
        <v>178</v>
      </c>
      <c r="Q2">
        <v>0.64</v>
      </c>
      <c r="R2">
        <v>0.36</v>
      </c>
      <c r="S2">
        <v>0.8</v>
      </c>
      <c r="T2">
        <v>19</v>
      </c>
      <c r="U2">
        <v>0.78</v>
      </c>
      <c r="V2">
        <v>0.6</v>
      </c>
      <c r="W2">
        <v>0.12</v>
      </c>
      <c r="X2">
        <v>4.4000000000000004</v>
      </c>
      <c r="Y2">
        <v>0.03</v>
      </c>
      <c r="Z2" t="s">
        <v>225</v>
      </c>
      <c r="AA2">
        <v>1.7</v>
      </c>
      <c r="AB2">
        <v>3.6</v>
      </c>
      <c r="AC2">
        <v>134</v>
      </c>
      <c r="AD2" t="s">
        <v>226</v>
      </c>
      <c r="AE2">
        <v>0.91</v>
      </c>
      <c r="AF2">
        <v>7.5</v>
      </c>
      <c r="AG2">
        <v>0.75</v>
      </c>
      <c r="AH2" t="s">
        <v>224</v>
      </c>
      <c r="AI2">
        <v>435</v>
      </c>
      <c r="AJ2">
        <v>0.1</v>
      </c>
      <c r="AK2">
        <v>0.11</v>
      </c>
      <c r="AL2">
        <v>0.34</v>
      </c>
      <c r="AM2" t="s">
        <v>227</v>
      </c>
      <c r="AN2">
        <v>7.0000000000000007E-2</v>
      </c>
      <c r="AO2">
        <v>0.11</v>
      </c>
      <c r="AP2" s="6">
        <v>75</v>
      </c>
      <c r="AQ2" s="6">
        <f>AP2*D2</f>
        <v>525</v>
      </c>
      <c r="AR2" t="s">
        <v>224</v>
      </c>
      <c r="AS2">
        <v>3.6</v>
      </c>
      <c r="AT2">
        <v>0.32</v>
      </c>
      <c r="AU2">
        <v>46</v>
      </c>
      <c r="AV2">
        <v>25</v>
      </c>
      <c r="AW2">
        <v>46.2</v>
      </c>
      <c r="AX2">
        <v>24.5</v>
      </c>
      <c r="AY2" s="7">
        <v>5.79</v>
      </c>
      <c r="AZ2" s="7">
        <f>AY2*D2</f>
        <v>40.53</v>
      </c>
      <c r="BA2">
        <v>10.199999999999999</v>
      </c>
      <c r="BB2">
        <v>5.31</v>
      </c>
      <c r="BC2">
        <v>2.1800000000000002</v>
      </c>
      <c r="BD2">
        <v>1</v>
      </c>
      <c r="BE2">
        <v>0.03</v>
      </c>
      <c r="BF2" s="34">
        <v>0.83</v>
      </c>
      <c r="BG2" s="34">
        <f>BF2*D2</f>
        <v>5.81</v>
      </c>
      <c r="BH2">
        <v>0.06</v>
      </c>
      <c r="BI2" t="s">
        <v>228</v>
      </c>
      <c r="BJ2">
        <v>0.06</v>
      </c>
      <c r="BK2">
        <v>0.01</v>
      </c>
      <c r="BL2">
        <v>3.9</v>
      </c>
      <c r="BM2">
        <v>100</v>
      </c>
      <c r="BN2" t="s">
        <v>227</v>
      </c>
      <c r="BO2" t="s">
        <v>226</v>
      </c>
      <c r="BP2" t="s">
        <v>227</v>
      </c>
      <c r="BQ2">
        <v>24</v>
      </c>
      <c r="BR2" s="8">
        <v>225</v>
      </c>
      <c r="BS2" s="8">
        <f>BR2*D2</f>
        <v>1575</v>
      </c>
      <c r="BT2" t="s">
        <v>224</v>
      </c>
      <c r="BU2">
        <v>138</v>
      </c>
      <c r="BV2">
        <v>2</v>
      </c>
      <c r="BW2">
        <v>44</v>
      </c>
      <c r="BY2" s="9" t="s">
        <v>239</v>
      </c>
      <c r="BZ2" s="9" t="s">
        <v>240</v>
      </c>
      <c r="CA2" s="9" t="s">
        <v>241</v>
      </c>
      <c r="CC2" s="10" t="s">
        <v>242</v>
      </c>
      <c r="CD2" s="10" t="s">
        <v>243</v>
      </c>
      <c r="CE2" s="10" t="s">
        <v>241</v>
      </c>
      <c r="CG2" s="11" t="s">
        <v>244</v>
      </c>
      <c r="CH2" s="11" t="s">
        <v>243</v>
      </c>
      <c r="CI2" s="11" t="s">
        <v>241</v>
      </c>
      <c r="CK2" s="12" t="s">
        <v>245</v>
      </c>
      <c r="CL2" s="12" t="s">
        <v>240</v>
      </c>
      <c r="CM2" s="12" t="s">
        <v>241</v>
      </c>
    </row>
    <row r="3" spans="1:91">
      <c r="A3" t="s">
        <v>1</v>
      </c>
      <c r="B3">
        <v>71</v>
      </c>
      <c r="C3">
        <v>77</v>
      </c>
      <c r="D3">
        <f t="shared" ref="D3:D66" si="0">C3-B3</f>
        <v>6</v>
      </c>
      <c r="E3" t="s">
        <v>133</v>
      </c>
      <c r="F3">
        <f t="shared" ref="F3:F66" si="1">B3*0.3048</f>
        <v>21.640800000000002</v>
      </c>
      <c r="G3">
        <f t="shared" ref="G3:G66" si="2">C3*0.3048</f>
        <v>23.4696</v>
      </c>
      <c r="H3">
        <f t="shared" ref="H3:H66" si="3">G3-F3</f>
        <v>1.8287999999999975</v>
      </c>
      <c r="I3">
        <v>5.87</v>
      </c>
      <c r="J3" t="s">
        <v>224</v>
      </c>
      <c r="K3">
        <v>40</v>
      </c>
      <c r="L3">
        <v>6</v>
      </c>
      <c r="M3">
        <v>50.8</v>
      </c>
      <c r="N3">
        <v>560</v>
      </c>
      <c r="O3">
        <v>0.25</v>
      </c>
      <c r="P3">
        <v>1730</v>
      </c>
      <c r="Q3">
        <v>0.79</v>
      </c>
      <c r="R3">
        <v>0.52</v>
      </c>
      <c r="S3">
        <v>0.25</v>
      </c>
      <c r="T3">
        <v>8.9</v>
      </c>
      <c r="U3">
        <v>0.79</v>
      </c>
      <c r="V3">
        <v>2.2000000000000002</v>
      </c>
      <c r="W3">
        <v>0.15</v>
      </c>
      <c r="X3">
        <v>3</v>
      </c>
      <c r="Y3">
        <v>0.08</v>
      </c>
      <c r="Z3" t="s">
        <v>225</v>
      </c>
      <c r="AA3">
        <v>8.6999999999999993</v>
      </c>
      <c r="AB3">
        <v>3.1</v>
      </c>
      <c r="AC3">
        <v>65</v>
      </c>
      <c r="AD3" t="s">
        <v>226</v>
      </c>
      <c r="AE3">
        <v>0.75</v>
      </c>
      <c r="AF3">
        <v>3.8</v>
      </c>
      <c r="AG3">
        <v>0.72</v>
      </c>
      <c r="AH3">
        <v>1</v>
      </c>
      <c r="AI3">
        <v>66.7</v>
      </c>
      <c r="AJ3">
        <v>0.7</v>
      </c>
      <c r="AK3">
        <v>0.11</v>
      </c>
      <c r="AL3">
        <v>0.31</v>
      </c>
      <c r="AM3" t="s">
        <v>227</v>
      </c>
      <c r="AN3">
        <v>0.09</v>
      </c>
      <c r="AO3">
        <v>0.12</v>
      </c>
      <c r="AP3" s="6">
        <v>477</v>
      </c>
      <c r="AQ3" s="6">
        <f t="shared" ref="AQ3:AQ66" si="4">AP3*D3</f>
        <v>2862</v>
      </c>
      <c r="AR3" t="s">
        <v>224</v>
      </c>
      <c r="AS3">
        <v>4.5</v>
      </c>
      <c r="AT3">
        <v>0.52</v>
      </c>
      <c r="AU3">
        <v>126</v>
      </c>
      <c r="AV3">
        <v>76</v>
      </c>
      <c r="AW3">
        <v>22.3</v>
      </c>
      <c r="AX3">
        <v>3.91</v>
      </c>
      <c r="AY3" s="7">
        <v>33.5</v>
      </c>
      <c r="AZ3" s="7">
        <f t="shared" ref="AZ3:AZ66" si="5">AY3*D3</f>
        <v>201</v>
      </c>
      <c r="BA3">
        <v>1.59</v>
      </c>
      <c r="BB3">
        <v>13.5</v>
      </c>
      <c r="BC3">
        <v>0.22</v>
      </c>
      <c r="BD3">
        <v>0.14000000000000001</v>
      </c>
      <c r="BE3">
        <v>0.25</v>
      </c>
      <c r="BF3" s="34">
        <v>13.1</v>
      </c>
      <c r="BG3" s="34">
        <f t="shared" ref="BG3:BG66" si="6">BF3*D3</f>
        <v>78.599999999999994</v>
      </c>
      <c r="BH3">
        <v>0.26</v>
      </c>
      <c r="BI3">
        <v>0.04</v>
      </c>
      <c r="BJ3">
        <v>0.01</v>
      </c>
      <c r="BK3" t="s">
        <v>228</v>
      </c>
      <c r="BL3">
        <v>3.18</v>
      </c>
      <c r="BM3">
        <v>92</v>
      </c>
      <c r="BN3">
        <v>1</v>
      </c>
      <c r="BO3">
        <v>5</v>
      </c>
      <c r="BP3" t="s">
        <v>227</v>
      </c>
      <c r="BQ3">
        <v>159</v>
      </c>
      <c r="BR3" s="8">
        <v>2340</v>
      </c>
      <c r="BS3" s="8">
        <f t="shared" ref="BS3:BS66" si="7">BR3*D3</f>
        <v>14040</v>
      </c>
      <c r="BT3" t="s">
        <v>224</v>
      </c>
      <c r="BU3">
        <v>696</v>
      </c>
      <c r="BV3">
        <v>3</v>
      </c>
      <c r="BW3">
        <v>196</v>
      </c>
      <c r="BY3" s="9" t="s">
        <v>246</v>
      </c>
      <c r="BZ3" s="13">
        <f>AVERAGEIFS(BR2:BR125,BR2:BR125,"&lt;1000")</f>
        <v>245.52941176470588</v>
      </c>
      <c r="CA3" s="13">
        <f>COUNTIF(BR2:BR125,"&lt;1000")</f>
        <v>68</v>
      </c>
      <c r="CC3" s="10" t="s">
        <v>247</v>
      </c>
      <c r="CD3" s="14">
        <f>AVERAGEIF(BF2:BF125,"&lt;10")</f>
        <v>2.5775999999999999</v>
      </c>
      <c r="CE3" s="14">
        <f>COUNTIF(BF2:BF125,"&lt;10")</f>
        <v>25</v>
      </c>
      <c r="CG3" s="11" t="s">
        <v>248</v>
      </c>
      <c r="CH3" s="15">
        <f>AVERAGEIF(AY2:AY125,"&lt;20")</f>
        <v>9.0245454545454535</v>
      </c>
      <c r="CI3" s="15">
        <f>COUNTIF(AY2:AY125,"&lt;20")</f>
        <v>22</v>
      </c>
      <c r="CK3" s="12" t="s">
        <v>249</v>
      </c>
      <c r="CL3" s="16">
        <f>AVERAGEIF(AP2:AP125,"&lt;500")</f>
        <v>323.61538461538464</v>
      </c>
      <c r="CM3" s="16">
        <f>COUNTIF(AP2:AP125,"&lt;500")</f>
        <v>52</v>
      </c>
    </row>
    <row r="4" spans="1:91">
      <c r="A4" t="s">
        <v>2</v>
      </c>
      <c r="B4">
        <v>77</v>
      </c>
      <c r="C4">
        <v>82</v>
      </c>
      <c r="D4">
        <f t="shared" si="0"/>
        <v>5</v>
      </c>
      <c r="E4" t="s">
        <v>133</v>
      </c>
      <c r="F4">
        <f t="shared" si="1"/>
        <v>23.4696</v>
      </c>
      <c r="G4">
        <f t="shared" si="2"/>
        <v>24.993600000000001</v>
      </c>
      <c r="H4">
        <f t="shared" si="3"/>
        <v>1.5240000000000009</v>
      </c>
      <c r="I4">
        <v>5.47</v>
      </c>
      <c r="J4" t="s">
        <v>224</v>
      </c>
      <c r="K4">
        <v>44</v>
      </c>
      <c r="L4">
        <v>6.9</v>
      </c>
      <c r="M4">
        <v>40.5</v>
      </c>
      <c r="N4">
        <v>190</v>
      </c>
      <c r="O4">
        <v>0.38</v>
      </c>
      <c r="P4">
        <v>1390</v>
      </c>
      <c r="Q4">
        <v>0.88</v>
      </c>
      <c r="R4">
        <v>0.62</v>
      </c>
      <c r="S4">
        <v>0.37</v>
      </c>
      <c r="T4">
        <v>7</v>
      </c>
      <c r="U4">
        <v>0.86</v>
      </c>
      <c r="V4">
        <v>3</v>
      </c>
      <c r="W4">
        <v>0.19</v>
      </c>
      <c r="X4">
        <v>3.4</v>
      </c>
      <c r="Y4">
        <v>0.1</v>
      </c>
      <c r="Z4" t="s">
        <v>225</v>
      </c>
      <c r="AA4">
        <v>14.2</v>
      </c>
      <c r="AB4">
        <v>3.5</v>
      </c>
      <c r="AC4">
        <v>55</v>
      </c>
      <c r="AD4" t="s">
        <v>226</v>
      </c>
      <c r="AE4">
        <v>0.86</v>
      </c>
      <c r="AF4">
        <v>5.9</v>
      </c>
      <c r="AG4">
        <v>0.82</v>
      </c>
      <c r="AH4">
        <v>1</v>
      </c>
      <c r="AI4">
        <v>129.5</v>
      </c>
      <c r="AJ4">
        <v>1.1000000000000001</v>
      </c>
      <c r="AK4">
        <v>0.13</v>
      </c>
      <c r="AL4">
        <v>0.36</v>
      </c>
      <c r="AM4" t="s">
        <v>227</v>
      </c>
      <c r="AN4">
        <v>0.12</v>
      </c>
      <c r="AO4">
        <v>0.13</v>
      </c>
      <c r="AP4" s="6">
        <v>358</v>
      </c>
      <c r="AQ4" s="6">
        <f t="shared" si="4"/>
        <v>1790</v>
      </c>
      <c r="AR4" t="s">
        <v>224</v>
      </c>
      <c r="AS4">
        <v>5.3</v>
      </c>
      <c r="AT4">
        <v>0.67</v>
      </c>
      <c r="AU4">
        <v>103</v>
      </c>
      <c r="AV4">
        <v>110</v>
      </c>
      <c r="AW4">
        <v>22.5</v>
      </c>
      <c r="AX4">
        <v>5.67</v>
      </c>
      <c r="AY4" s="7">
        <v>30</v>
      </c>
      <c r="AZ4" s="7">
        <f t="shared" si="5"/>
        <v>150</v>
      </c>
      <c r="BA4">
        <v>2.36</v>
      </c>
      <c r="BB4">
        <v>11.2</v>
      </c>
      <c r="BC4">
        <v>0.42</v>
      </c>
      <c r="BD4">
        <v>0.28000000000000003</v>
      </c>
      <c r="BE4">
        <v>0.09</v>
      </c>
      <c r="BF4" s="34">
        <v>17.2</v>
      </c>
      <c r="BG4" s="34">
        <f t="shared" si="6"/>
        <v>86</v>
      </c>
      <c r="BH4">
        <v>0.25</v>
      </c>
      <c r="BI4">
        <v>0.03</v>
      </c>
      <c r="BJ4">
        <v>0.02</v>
      </c>
      <c r="BK4" t="s">
        <v>228</v>
      </c>
      <c r="BL4">
        <v>2.2999999999999998</v>
      </c>
      <c r="BM4">
        <v>92.3</v>
      </c>
      <c r="BN4">
        <v>1</v>
      </c>
      <c r="BO4">
        <v>5</v>
      </c>
      <c r="BP4" t="s">
        <v>227</v>
      </c>
      <c r="BQ4">
        <v>136</v>
      </c>
      <c r="BR4" s="8">
        <v>1980</v>
      </c>
      <c r="BS4" s="8">
        <f t="shared" si="7"/>
        <v>9900</v>
      </c>
      <c r="BT4" t="s">
        <v>224</v>
      </c>
      <c r="BU4">
        <v>529</v>
      </c>
      <c r="BV4">
        <v>2</v>
      </c>
      <c r="BW4">
        <v>154</v>
      </c>
      <c r="BY4" s="9" t="s">
        <v>250</v>
      </c>
      <c r="BZ4" s="13">
        <f>AVERAGEIFS(BR2:BR125,BR2:BR125,"&gt;999",BR2:BR125,"&lt;2500")</f>
        <v>1800.9574468085107</v>
      </c>
      <c r="CA4" s="13">
        <f>COUNTIFS(BR2:BR125,"&gt;999",BR2:BR125,"&lt;2500")</f>
        <v>47</v>
      </c>
      <c r="CC4" s="10" t="s">
        <v>251</v>
      </c>
      <c r="CD4" s="14">
        <f>AVERAGEIFS(BF2:BF125,BF2:BF125,"&gt;9.9999",BF2:BF125,"&lt;15")</f>
        <v>12.574999999999999</v>
      </c>
      <c r="CE4" s="14">
        <f>COUNTIFS(BF2:BF125,"&gt;9.9999",BF2:BF125,"&lt;15")</f>
        <v>22</v>
      </c>
      <c r="CG4" s="11" t="s">
        <v>252</v>
      </c>
      <c r="CH4" s="15">
        <f>AVERAGEIFS(AY2:AY125,AY2:AY125,"&gt;19.9999",AY2:AY125,"&lt;35")</f>
        <v>31.067999999999994</v>
      </c>
      <c r="CI4" s="15">
        <f>COUNTIFS(AY2:AY125,"&gt;19.9999",AY2:AY125,"&lt;35")</f>
        <v>25</v>
      </c>
      <c r="CK4" s="12" t="s">
        <v>253</v>
      </c>
      <c r="CL4" s="16">
        <f>AVERAGEIFS(AP2:AP125,AP2:AP125,"&gt;499.9999",AP2:AP125,"&lt;750")</f>
        <v>591.20000000000005</v>
      </c>
      <c r="CM4" s="16">
        <f>COUNTIFS(AP2:AP113,"&gt;499.9999",AP2:AP113,"&lt;750")</f>
        <v>35</v>
      </c>
    </row>
    <row r="5" spans="1:91">
      <c r="A5" t="s">
        <v>3</v>
      </c>
      <c r="B5">
        <v>82</v>
      </c>
      <c r="C5">
        <v>89</v>
      </c>
      <c r="D5">
        <f t="shared" si="0"/>
        <v>7</v>
      </c>
      <c r="E5" t="s">
        <v>132</v>
      </c>
      <c r="F5">
        <f t="shared" si="1"/>
        <v>24.993600000000001</v>
      </c>
      <c r="G5">
        <f t="shared" si="2"/>
        <v>27.127200000000002</v>
      </c>
      <c r="H5">
        <f t="shared" si="3"/>
        <v>2.1336000000000013</v>
      </c>
      <c r="I5">
        <v>5.33</v>
      </c>
      <c r="J5" t="s">
        <v>224</v>
      </c>
      <c r="K5">
        <v>102.5</v>
      </c>
      <c r="L5">
        <v>6.4</v>
      </c>
      <c r="M5">
        <v>29.9</v>
      </c>
      <c r="N5">
        <v>250</v>
      </c>
      <c r="O5">
        <v>0.33</v>
      </c>
      <c r="P5">
        <v>119</v>
      </c>
      <c r="Q5">
        <v>0.62</v>
      </c>
      <c r="R5">
        <v>0.35</v>
      </c>
      <c r="S5">
        <v>0.83</v>
      </c>
      <c r="T5">
        <v>20.399999999999999</v>
      </c>
      <c r="U5">
        <v>0.7</v>
      </c>
      <c r="V5">
        <v>0.5</v>
      </c>
      <c r="W5">
        <v>0.11</v>
      </c>
      <c r="X5">
        <v>3.5</v>
      </c>
      <c r="Y5">
        <v>0.03</v>
      </c>
      <c r="Z5" t="s">
        <v>225</v>
      </c>
      <c r="AA5">
        <v>1.3</v>
      </c>
      <c r="AB5">
        <v>3</v>
      </c>
      <c r="AC5">
        <v>157</v>
      </c>
      <c r="AD5" t="s">
        <v>226</v>
      </c>
      <c r="AE5">
        <v>0.75</v>
      </c>
      <c r="AF5">
        <v>5.8</v>
      </c>
      <c r="AG5">
        <v>0.65</v>
      </c>
      <c r="AH5" t="s">
        <v>224</v>
      </c>
      <c r="AI5">
        <v>425</v>
      </c>
      <c r="AJ5">
        <v>0.1</v>
      </c>
      <c r="AK5">
        <v>0.1</v>
      </c>
      <c r="AL5">
        <v>0.16</v>
      </c>
      <c r="AM5" t="s">
        <v>227</v>
      </c>
      <c r="AN5">
        <v>7.0000000000000007E-2</v>
      </c>
      <c r="AO5">
        <v>0.05</v>
      </c>
      <c r="AP5" s="6">
        <v>81</v>
      </c>
      <c r="AQ5" s="6">
        <f t="shared" si="4"/>
        <v>567</v>
      </c>
      <c r="AR5" t="s">
        <v>224</v>
      </c>
      <c r="AS5">
        <v>3.4</v>
      </c>
      <c r="AT5">
        <v>0.28000000000000003</v>
      </c>
      <c r="AU5">
        <v>53</v>
      </c>
      <c r="AV5">
        <v>16</v>
      </c>
      <c r="AW5">
        <v>46.3</v>
      </c>
      <c r="AX5">
        <v>23.4</v>
      </c>
      <c r="AY5" s="7">
        <v>6.18</v>
      </c>
      <c r="AZ5" s="7">
        <f t="shared" si="5"/>
        <v>43.26</v>
      </c>
      <c r="BA5">
        <v>10.3</v>
      </c>
      <c r="BB5">
        <v>5.8</v>
      </c>
      <c r="BC5">
        <v>2.33</v>
      </c>
      <c r="BD5">
        <v>0.7</v>
      </c>
      <c r="BE5">
        <v>0.04</v>
      </c>
      <c r="BF5" s="34">
        <v>0.65</v>
      </c>
      <c r="BG5" s="34">
        <f t="shared" si="6"/>
        <v>4.55</v>
      </c>
      <c r="BH5">
        <v>7.0000000000000007E-2</v>
      </c>
      <c r="BI5" t="s">
        <v>228</v>
      </c>
      <c r="BJ5">
        <v>0.05</v>
      </c>
      <c r="BK5">
        <v>0.01</v>
      </c>
      <c r="BL5">
        <v>2.83</v>
      </c>
      <c r="BM5">
        <v>98.7</v>
      </c>
      <c r="BN5" t="s">
        <v>227</v>
      </c>
      <c r="BO5" t="s">
        <v>226</v>
      </c>
      <c r="BP5" t="s">
        <v>227</v>
      </c>
      <c r="BQ5">
        <v>27</v>
      </c>
      <c r="BR5" s="8">
        <v>124</v>
      </c>
      <c r="BS5" s="8">
        <f t="shared" si="7"/>
        <v>868</v>
      </c>
      <c r="BT5" t="s">
        <v>224</v>
      </c>
      <c r="BU5">
        <v>145</v>
      </c>
      <c r="BV5" t="s">
        <v>225</v>
      </c>
      <c r="BW5">
        <v>46</v>
      </c>
      <c r="BY5" s="9" t="s">
        <v>254</v>
      </c>
      <c r="BZ5" s="13">
        <f>AVERAGEIFS(BR2:BR125,BR2:BR125,"&gt;2499",BR2:BR125,"&lt;5000")</f>
        <v>3092.2222222222222</v>
      </c>
      <c r="CA5" s="13">
        <f>COUNTIFS(BR2:BR125,"&gt;2499",BR2:BR125,"&lt;5000")</f>
        <v>9</v>
      </c>
      <c r="CC5" s="10" t="s">
        <v>255</v>
      </c>
      <c r="CD5" s="14">
        <f>AVERAGEIFS(BF2:BF125,BF2:BF125,"&gt;14.9999",BF2:BF125,"&lt;20")</f>
        <v>17.024242424242431</v>
      </c>
      <c r="CE5" s="14">
        <f>COUNTIFS(BF2:BF125,"&gt;14.9999",BF2:BF125,"&lt;20")</f>
        <v>33</v>
      </c>
      <c r="CG5" s="11" t="s">
        <v>256</v>
      </c>
      <c r="CH5" s="15">
        <f>AVERAGEIFS(AY2:AY125,AY2:AY125,"&gt;34.9999",AY2:AY125,"&lt;50")</f>
        <v>40.783333333333331</v>
      </c>
      <c r="CI5" s="15">
        <f>COUNTIFS(AY2:AY125,"&gt;34.9999",AY2:AY125,"&lt;50")</f>
        <v>66</v>
      </c>
      <c r="CK5" s="12" t="s">
        <v>257</v>
      </c>
      <c r="CL5" s="16">
        <f>AVERAGEIFS(AP2:AP125,AP2:AP125,"&gt;749.9999",AP2:AP125,"&lt;1000")</f>
        <v>867.42857142857144</v>
      </c>
      <c r="CM5" s="16">
        <f>COUNTIFS(AP2:AP125,"&gt;749.9999",AP2:AP125,"&lt;1000")</f>
        <v>14</v>
      </c>
    </row>
    <row r="6" spans="1:91">
      <c r="A6" t="s">
        <v>4</v>
      </c>
      <c r="B6">
        <v>89</v>
      </c>
      <c r="C6">
        <v>94</v>
      </c>
      <c r="D6">
        <f t="shared" si="0"/>
        <v>5</v>
      </c>
      <c r="E6" t="s">
        <v>132</v>
      </c>
      <c r="F6">
        <f t="shared" si="1"/>
        <v>27.127200000000002</v>
      </c>
      <c r="G6">
        <f t="shared" si="2"/>
        <v>28.651200000000003</v>
      </c>
      <c r="H6">
        <f t="shared" si="3"/>
        <v>1.5240000000000009</v>
      </c>
      <c r="I6">
        <v>4.2300000000000004</v>
      </c>
      <c r="J6" t="s">
        <v>224</v>
      </c>
      <c r="K6">
        <v>108.5</v>
      </c>
      <c r="L6">
        <v>6.3</v>
      </c>
      <c r="M6">
        <v>29.7</v>
      </c>
      <c r="N6">
        <v>280</v>
      </c>
      <c r="O6">
        <v>0.24</v>
      </c>
      <c r="P6">
        <v>111</v>
      </c>
      <c r="Q6">
        <v>0.63</v>
      </c>
      <c r="R6">
        <v>0.36</v>
      </c>
      <c r="S6">
        <v>0.87</v>
      </c>
      <c r="T6">
        <v>21.2</v>
      </c>
      <c r="U6">
        <v>0.74</v>
      </c>
      <c r="V6">
        <v>0.4</v>
      </c>
      <c r="W6">
        <v>0.12</v>
      </c>
      <c r="X6">
        <v>3.7</v>
      </c>
      <c r="Y6">
        <v>0.03</v>
      </c>
      <c r="Z6" t="s">
        <v>225</v>
      </c>
      <c r="AA6">
        <v>1.3</v>
      </c>
      <c r="AB6">
        <v>3.1</v>
      </c>
      <c r="AC6">
        <v>174</v>
      </c>
      <c r="AD6" t="s">
        <v>226</v>
      </c>
      <c r="AE6">
        <v>0.74</v>
      </c>
      <c r="AF6">
        <v>4.9000000000000004</v>
      </c>
      <c r="AG6">
        <v>0.68</v>
      </c>
      <c r="AH6" t="s">
        <v>224</v>
      </c>
      <c r="AI6">
        <v>409</v>
      </c>
      <c r="AJ6">
        <v>0.1</v>
      </c>
      <c r="AK6">
        <v>0.1</v>
      </c>
      <c r="AL6">
        <v>0.12</v>
      </c>
      <c r="AM6" t="s">
        <v>227</v>
      </c>
      <c r="AN6">
        <v>0.08</v>
      </c>
      <c r="AO6" t="s">
        <v>229</v>
      </c>
      <c r="AP6" s="6">
        <v>80</v>
      </c>
      <c r="AQ6" s="6">
        <f t="shared" si="4"/>
        <v>400</v>
      </c>
      <c r="AR6" t="s">
        <v>224</v>
      </c>
      <c r="AS6">
        <v>3.5</v>
      </c>
      <c r="AT6">
        <v>0.32</v>
      </c>
      <c r="AU6">
        <v>51</v>
      </c>
      <c r="AV6">
        <v>15</v>
      </c>
      <c r="AW6">
        <v>42.2</v>
      </c>
      <c r="AX6">
        <v>21.6</v>
      </c>
      <c r="AY6" s="7">
        <v>5.9</v>
      </c>
      <c r="AZ6" s="7">
        <f t="shared" si="5"/>
        <v>29.5</v>
      </c>
      <c r="BA6">
        <v>9.51</v>
      </c>
      <c r="BB6">
        <v>5.57</v>
      </c>
      <c r="BC6">
        <v>2.0699999999999998</v>
      </c>
      <c r="BD6">
        <v>0.57999999999999996</v>
      </c>
      <c r="BE6">
        <v>0.04</v>
      </c>
      <c r="BF6" s="34">
        <v>0.61</v>
      </c>
      <c r="BG6" s="34">
        <f t="shared" si="6"/>
        <v>3.05</v>
      </c>
      <c r="BH6">
        <v>0.06</v>
      </c>
      <c r="BI6">
        <v>0.11</v>
      </c>
      <c r="BJ6">
        <v>0.05</v>
      </c>
      <c r="BK6">
        <v>0.01</v>
      </c>
      <c r="BL6">
        <v>2.4900000000000002</v>
      </c>
      <c r="BM6">
        <v>90.8</v>
      </c>
      <c r="BN6" t="s">
        <v>227</v>
      </c>
      <c r="BO6" t="s">
        <v>226</v>
      </c>
      <c r="BP6" t="s">
        <v>227</v>
      </c>
      <c r="BQ6">
        <v>26</v>
      </c>
      <c r="BR6" s="8">
        <v>113</v>
      </c>
      <c r="BS6" s="8">
        <f t="shared" si="7"/>
        <v>565</v>
      </c>
      <c r="BT6" t="s">
        <v>224</v>
      </c>
      <c r="BU6">
        <v>149</v>
      </c>
      <c r="BV6">
        <v>2</v>
      </c>
      <c r="BW6">
        <v>43</v>
      </c>
      <c r="BY6" s="9" t="s">
        <v>258</v>
      </c>
      <c r="BZ6" s="13">
        <f>0</f>
        <v>0</v>
      </c>
      <c r="CA6" s="13">
        <f>0</f>
        <v>0</v>
      </c>
      <c r="CC6" s="10" t="s">
        <v>259</v>
      </c>
      <c r="CD6" s="14">
        <f>AVERAGEIF(BF2:BF125,"&gt;19.9999")</f>
        <v>23.831818181818186</v>
      </c>
      <c r="CE6" s="14">
        <f>COUNTIF(BF2:BF125,"&gt;19.9999")</f>
        <v>44</v>
      </c>
      <c r="CG6" s="11" t="s">
        <v>260</v>
      </c>
      <c r="CH6" s="15">
        <f>AVERAGEIF(AY2:AY125,"&gt;49.99")</f>
        <v>57.263636363636358</v>
      </c>
      <c r="CI6" s="15">
        <f>COUNTIF(AY2:AY125,"&gt;49.99")</f>
        <v>11</v>
      </c>
      <c r="CK6" s="12" t="s">
        <v>261</v>
      </c>
      <c r="CL6" s="16">
        <f>AVERAGEIF(AP2:AP125,"&gt;999.99")</f>
        <v>1250.4347826086957</v>
      </c>
      <c r="CM6" s="16">
        <f>COUNTIF(AP2:AP125,"&gt;999.9999")</f>
        <v>23</v>
      </c>
    </row>
    <row r="7" spans="1:91">
      <c r="A7" t="s">
        <v>5</v>
      </c>
      <c r="B7">
        <v>94</v>
      </c>
      <c r="C7">
        <v>99.7</v>
      </c>
      <c r="D7">
        <f t="shared" si="0"/>
        <v>5.7000000000000028</v>
      </c>
      <c r="E7" t="s">
        <v>132</v>
      </c>
      <c r="F7">
        <f t="shared" si="1"/>
        <v>28.651200000000003</v>
      </c>
      <c r="G7">
        <f t="shared" si="2"/>
        <v>30.388560000000002</v>
      </c>
      <c r="H7">
        <f t="shared" si="3"/>
        <v>1.7373599999999989</v>
      </c>
      <c r="I7">
        <v>4.13</v>
      </c>
      <c r="J7" t="s">
        <v>224</v>
      </c>
      <c r="K7">
        <v>104.5</v>
      </c>
      <c r="L7">
        <v>6.9</v>
      </c>
      <c r="M7">
        <v>30.5</v>
      </c>
      <c r="N7">
        <v>260</v>
      </c>
      <c r="O7">
        <v>0.36</v>
      </c>
      <c r="P7">
        <v>140</v>
      </c>
      <c r="Q7">
        <v>0.62</v>
      </c>
      <c r="R7">
        <v>0.35</v>
      </c>
      <c r="S7">
        <v>0.84</v>
      </c>
      <c r="T7">
        <v>20.5</v>
      </c>
      <c r="U7">
        <v>0.73</v>
      </c>
      <c r="V7">
        <v>0.4</v>
      </c>
      <c r="W7">
        <v>0.11</v>
      </c>
      <c r="X7">
        <v>3.8</v>
      </c>
      <c r="Y7">
        <v>0.03</v>
      </c>
      <c r="Z7" t="s">
        <v>225</v>
      </c>
      <c r="AA7">
        <v>1.6</v>
      </c>
      <c r="AB7">
        <v>3.2</v>
      </c>
      <c r="AC7">
        <v>170</v>
      </c>
      <c r="AD7" t="s">
        <v>226</v>
      </c>
      <c r="AE7">
        <v>0.8</v>
      </c>
      <c r="AF7">
        <v>5.3</v>
      </c>
      <c r="AG7">
        <v>0.67</v>
      </c>
      <c r="AH7" t="s">
        <v>224</v>
      </c>
      <c r="AI7">
        <v>396</v>
      </c>
      <c r="AJ7">
        <v>0.1</v>
      </c>
      <c r="AK7">
        <v>0.09</v>
      </c>
      <c r="AL7">
        <v>0.18</v>
      </c>
      <c r="AM7" t="s">
        <v>227</v>
      </c>
      <c r="AN7">
        <v>0.06</v>
      </c>
      <c r="AO7">
        <v>0.05</v>
      </c>
      <c r="AP7" s="6">
        <v>76</v>
      </c>
      <c r="AQ7" s="6">
        <f t="shared" si="4"/>
        <v>433.20000000000022</v>
      </c>
      <c r="AR7" t="s">
        <v>224</v>
      </c>
      <c r="AS7">
        <v>3.4</v>
      </c>
      <c r="AT7">
        <v>0.31</v>
      </c>
      <c r="AU7">
        <v>51</v>
      </c>
      <c r="AV7">
        <v>16</v>
      </c>
      <c r="AW7">
        <v>46.5</v>
      </c>
      <c r="AX7">
        <v>23.7</v>
      </c>
      <c r="AY7" s="7">
        <v>6.29</v>
      </c>
      <c r="AZ7" s="7">
        <f t="shared" si="5"/>
        <v>35.853000000000016</v>
      </c>
      <c r="BA7">
        <v>10.3</v>
      </c>
      <c r="BB7">
        <v>6.25</v>
      </c>
      <c r="BC7">
        <v>2.35</v>
      </c>
      <c r="BD7">
        <v>0.57999999999999996</v>
      </c>
      <c r="BE7">
        <v>0.04</v>
      </c>
      <c r="BF7" s="34">
        <v>0.71</v>
      </c>
      <c r="BG7" s="34">
        <f t="shared" si="6"/>
        <v>4.0470000000000015</v>
      </c>
      <c r="BH7">
        <v>7.0000000000000007E-2</v>
      </c>
      <c r="BI7">
        <v>0.06</v>
      </c>
      <c r="BJ7">
        <v>0.05</v>
      </c>
      <c r="BK7">
        <v>0.01</v>
      </c>
      <c r="BL7">
        <v>2.6</v>
      </c>
      <c r="BM7">
        <v>99.5</v>
      </c>
      <c r="BN7" t="s">
        <v>227</v>
      </c>
      <c r="BO7" t="s">
        <v>226</v>
      </c>
      <c r="BP7" t="s">
        <v>227</v>
      </c>
      <c r="BQ7">
        <v>27</v>
      </c>
      <c r="BR7" s="8">
        <v>141</v>
      </c>
      <c r="BS7" s="8">
        <f t="shared" si="7"/>
        <v>803.70000000000039</v>
      </c>
      <c r="BT7" t="s">
        <v>224</v>
      </c>
      <c r="BU7">
        <v>145</v>
      </c>
      <c r="BV7" t="s">
        <v>225</v>
      </c>
      <c r="BW7">
        <v>42</v>
      </c>
      <c r="BY7" s="17"/>
      <c r="BZ7" s="18"/>
      <c r="CA7" s="18"/>
      <c r="CC7" s="17"/>
      <c r="CD7" s="18"/>
      <c r="CE7" s="18"/>
      <c r="CG7" s="17"/>
      <c r="CH7" s="18"/>
      <c r="CI7" s="18"/>
      <c r="CK7" s="18"/>
      <c r="CL7" s="18"/>
      <c r="CM7" s="18"/>
    </row>
    <row r="8" spans="1:91">
      <c r="A8" t="s">
        <v>6</v>
      </c>
      <c r="B8">
        <v>99.7</v>
      </c>
      <c r="C8">
        <v>103</v>
      </c>
      <c r="D8">
        <f t="shared" si="0"/>
        <v>3.2999999999999972</v>
      </c>
      <c r="E8" t="s">
        <v>134</v>
      </c>
      <c r="F8">
        <f t="shared" si="1"/>
        <v>30.388560000000002</v>
      </c>
      <c r="G8">
        <f t="shared" si="2"/>
        <v>31.394400000000001</v>
      </c>
      <c r="H8">
        <f t="shared" si="3"/>
        <v>1.0058399999999992</v>
      </c>
      <c r="I8">
        <v>3.16</v>
      </c>
      <c r="J8" t="s">
        <v>224</v>
      </c>
      <c r="K8">
        <v>55</v>
      </c>
      <c r="L8">
        <v>7.4</v>
      </c>
      <c r="M8">
        <v>84.3</v>
      </c>
      <c r="N8">
        <v>590</v>
      </c>
      <c r="O8">
        <v>0.35</v>
      </c>
      <c r="P8">
        <v>1300</v>
      </c>
      <c r="Q8">
        <v>1.04</v>
      </c>
      <c r="R8">
        <v>0.63</v>
      </c>
      <c r="S8">
        <v>0.5</v>
      </c>
      <c r="T8">
        <v>12.8</v>
      </c>
      <c r="U8">
        <v>1.1200000000000001</v>
      </c>
      <c r="V8">
        <v>2.1</v>
      </c>
      <c r="W8">
        <v>0.2</v>
      </c>
      <c r="X8">
        <v>3.5</v>
      </c>
      <c r="Y8">
        <v>0.09</v>
      </c>
      <c r="Z8" t="s">
        <v>225</v>
      </c>
      <c r="AA8">
        <v>13.4</v>
      </c>
      <c r="AB8">
        <v>4.0999999999999996</v>
      </c>
      <c r="AC8">
        <v>276</v>
      </c>
      <c r="AD8" t="s">
        <v>226</v>
      </c>
      <c r="AE8">
        <v>0.97</v>
      </c>
      <c r="AF8">
        <v>5.9</v>
      </c>
      <c r="AG8">
        <v>1.02</v>
      </c>
      <c r="AH8">
        <v>1</v>
      </c>
      <c r="AI8">
        <v>224</v>
      </c>
      <c r="AJ8">
        <v>1.2</v>
      </c>
      <c r="AK8">
        <v>0.17</v>
      </c>
      <c r="AL8">
        <v>0.36</v>
      </c>
      <c r="AM8" t="s">
        <v>227</v>
      </c>
      <c r="AN8">
        <v>0.11</v>
      </c>
      <c r="AO8">
        <v>0.1</v>
      </c>
      <c r="AP8" s="6">
        <v>608</v>
      </c>
      <c r="AQ8" s="6">
        <f t="shared" si="4"/>
        <v>2006.3999999999983</v>
      </c>
      <c r="AR8" t="s">
        <v>224</v>
      </c>
      <c r="AS8">
        <v>5.8</v>
      </c>
      <c r="AT8">
        <v>0.63</v>
      </c>
      <c r="AU8">
        <v>189</v>
      </c>
      <c r="AV8">
        <v>77</v>
      </c>
      <c r="AW8">
        <v>29.8</v>
      </c>
      <c r="AX8">
        <v>11</v>
      </c>
      <c r="AY8" s="7">
        <v>23.1</v>
      </c>
      <c r="AZ8" s="7">
        <f t="shared" si="5"/>
        <v>76.229999999999933</v>
      </c>
      <c r="BA8">
        <v>5.18</v>
      </c>
      <c r="BB8">
        <v>9.83</v>
      </c>
      <c r="BC8">
        <v>0.84</v>
      </c>
      <c r="BD8">
        <v>0.34</v>
      </c>
      <c r="BE8">
        <v>0.1</v>
      </c>
      <c r="BF8" s="34">
        <v>10.55</v>
      </c>
      <c r="BG8" s="34">
        <f t="shared" si="6"/>
        <v>34.814999999999969</v>
      </c>
      <c r="BH8">
        <v>0.19</v>
      </c>
      <c r="BI8">
        <v>0.05</v>
      </c>
      <c r="BJ8">
        <v>0.02</v>
      </c>
      <c r="BK8" t="s">
        <v>228</v>
      </c>
      <c r="BL8">
        <v>3.39</v>
      </c>
      <c r="BM8">
        <v>94.4</v>
      </c>
      <c r="BN8">
        <v>1.1000000000000001</v>
      </c>
      <c r="BO8" t="s">
        <v>226</v>
      </c>
      <c r="BP8" t="s">
        <v>227</v>
      </c>
      <c r="BQ8">
        <v>100</v>
      </c>
      <c r="BR8" s="8">
        <v>1435</v>
      </c>
      <c r="BS8" s="8">
        <f t="shared" si="7"/>
        <v>4735.4999999999964</v>
      </c>
      <c r="BT8" t="s">
        <v>224</v>
      </c>
      <c r="BU8">
        <v>447</v>
      </c>
      <c r="BV8">
        <v>3</v>
      </c>
      <c r="BW8">
        <v>130</v>
      </c>
      <c r="BY8" s="26" t="s">
        <v>262</v>
      </c>
      <c r="BZ8" s="27"/>
      <c r="CA8" s="19">
        <f>SUMPRODUCT(BZ3:BZ6,CA3:CA6)/SUM(CA3:CA6)</f>
        <v>1041.7016129032259</v>
      </c>
      <c r="CC8" s="28" t="s">
        <v>262</v>
      </c>
      <c r="CD8" s="29"/>
      <c r="CE8" s="20">
        <f>SUMPRODUCT(CD3:CD6,CE3:CE6)/SUM(CE3:CE6)</f>
        <v>15.737822580645163</v>
      </c>
      <c r="CG8" s="30" t="s">
        <v>262</v>
      </c>
      <c r="CH8" s="31"/>
      <c r="CI8" s="21">
        <f>SUMPRODUCT(CH3:CH6,CI3:CI6)/SUM(CI3:CI6)</f>
        <v>34.651935483870965</v>
      </c>
      <c r="CK8" s="32" t="s">
        <v>262</v>
      </c>
      <c r="CL8" s="33"/>
      <c r="CM8" s="12">
        <f>SUMPRODUCT(CL3:CL6,CM3:CM6)/SUM(CM3:CM6)</f>
        <v>632.45161290322585</v>
      </c>
    </row>
    <row r="9" spans="1:91">
      <c r="A9" t="s">
        <v>7</v>
      </c>
      <c r="B9">
        <v>103</v>
      </c>
      <c r="C9">
        <v>106.5</v>
      </c>
      <c r="D9">
        <f t="shared" si="0"/>
        <v>3.5</v>
      </c>
      <c r="E9" t="s">
        <v>132</v>
      </c>
      <c r="F9">
        <f t="shared" si="1"/>
        <v>31.394400000000001</v>
      </c>
      <c r="G9">
        <f t="shared" si="2"/>
        <v>32.461200000000005</v>
      </c>
      <c r="H9">
        <f t="shared" si="3"/>
        <v>1.0668000000000042</v>
      </c>
      <c r="I9">
        <v>3.31</v>
      </c>
      <c r="J9" t="s">
        <v>224</v>
      </c>
      <c r="K9">
        <v>93.4</v>
      </c>
      <c r="L9">
        <v>6.2</v>
      </c>
      <c r="M9">
        <v>34.9</v>
      </c>
      <c r="N9">
        <v>220</v>
      </c>
      <c r="O9">
        <v>0.33</v>
      </c>
      <c r="P9">
        <v>118</v>
      </c>
      <c r="Q9">
        <v>0.48</v>
      </c>
      <c r="R9">
        <v>0.27</v>
      </c>
      <c r="S9">
        <v>0.83</v>
      </c>
      <c r="T9">
        <v>21.6</v>
      </c>
      <c r="U9">
        <v>0.62</v>
      </c>
      <c r="V9">
        <v>0.4</v>
      </c>
      <c r="W9">
        <v>0.09</v>
      </c>
      <c r="X9">
        <v>3.7</v>
      </c>
      <c r="Y9">
        <v>0.02</v>
      </c>
      <c r="Z9" t="s">
        <v>225</v>
      </c>
      <c r="AA9">
        <v>1.4</v>
      </c>
      <c r="AB9">
        <v>2.9</v>
      </c>
      <c r="AC9">
        <v>190</v>
      </c>
      <c r="AD9" t="s">
        <v>226</v>
      </c>
      <c r="AE9">
        <v>0.7</v>
      </c>
      <c r="AF9">
        <v>4.5</v>
      </c>
      <c r="AG9">
        <v>0.6</v>
      </c>
      <c r="AH9" t="s">
        <v>224</v>
      </c>
      <c r="AI9">
        <v>395</v>
      </c>
      <c r="AJ9">
        <v>0.1</v>
      </c>
      <c r="AK9">
        <v>0.08</v>
      </c>
      <c r="AL9">
        <v>0.18</v>
      </c>
      <c r="AM9" t="s">
        <v>227</v>
      </c>
      <c r="AN9">
        <v>0.06</v>
      </c>
      <c r="AO9">
        <v>0.06</v>
      </c>
      <c r="AP9" s="6">
        <v>79</v>
      </c>
      <c r="AQ9" s="6">
        <f t="shared" si="4"/>
        <v>276.5</v>
      </c>
      <c r="AR9" t="s">
        <v>224</v>
      </c>
      <c r="AS9">
        <v>2.8</v>
      </c>
      <c r="AT9">
        <v>0.23</v>
      </c>
      <c r="AU9">
        <v>54</v>
      </c>
      <c r="AV9">
        <v>16</v>
      </c>
      <c r="AW9">
        <v>46.2</v>
      </c>
      <c r="AX9">
        <v>23.4</v>
      </c>
      <c r="AY9" s="7">
        <v>6.43</v>
      </c>
      <c r="AZ9" s="7">
        <f t="shared" si="5"/>
        <v>22.504999999999999</v>
      </c>
      <c r="BA9">
        <v>10.45</v>
      </c>
      <c r="BB9">
        <v>5.27</v>
      </c>
      <c r="BC9">
        <v>2.4500000000000002</v>
      </c>
      <c r="BD9">
        <v>0.5</v>
      </c>
      <c r="BE9">
        <v>0.03</v>
      </c>
      <c r="BF9" s="34">
        <v>0.68</v>
      </c>
      <c r="BG9" s="34">
        <f t="shared" si="6"/>
        <v>2.3800000000000003</v>
      </c>
      <c r="BH9">
        <v>7.0000000000000007E-2</v>
      </c>
      <c r="BI9">
        <v>0.08</v>
      </c>
      <c r="BJ9">
        <v>0.04</v>
      </c>
      <c r="BK9">
        <v>0.01</v>
      </c>
      <c r="BL9">
        <v>2.08</v>
      </c>
      <c r="BM9">
        <v>97.7</v>
      </c>
      <c r="BN9" t="s">
        <v>227</v>
      </c>
      <c r="BO9" t="s">
        <v>226</v>
      </c>
      <c r="BP9" t="s">
        <v>227</v>
      </c>
      <c r="BQ9">
        <v>32</v>
      </c>
      <c r="BR9" s="8">
        <v>126</v>
      </c>
      <c r="BS9" s="8">
        <f t="shared" si="7"/>
        <v>441</v>
      </c>
      <c r="BT9" t="s">
        <v>224</v>
      </c>
      <c r="BU9">
        <v>173</v>
      </c>
      <c r="BV9" t="s">
        <v>225</v>
      </c>
      <c r="BW9">
        <v>48</v>
      </c>
      <c r="BY9" s="26" t="s">
        <v>264</v>
      </c>
      <c r="BZ9" s="27"/>
      <c r="CA9" s="19">
        <f>BS127</f>
        <v>1044.2211309523809</v>
      </c>
      <c r="CC9" s="28" t="s">
        <v>264</v>
      </c>
      <c r="CD9" s="29"/>
      <c r="CE9" s="20">
        <f>BG127</f>
        <v>15.330513392857146</v>
      </c>
      <c r="CG9" s="30" t="s">
        <v>264</v>
      </c>
      <c r="CH9" s="31"/>
      <c r="CI9" s="21">
        <f>AZ127</f>
        <v>33.851202380952373</v>
      </c>
      <c r="CK9" s="32" t="s">
        <v>263</v>
      </c>
      <c r="CL9" s="33"/>
      <c r="CM9" s="12">
        <f>AQ127</f>
        <v>618.01592261904761</v>
      </c>
    </row>
    <row r="10" spans="1:91">
      <c r="A10" t="s">
        <v>8</v>
      </c>
      <c r="B10">
        <v>106.5</v>
      </c>
      <c r="C10">
        <v>111.5</v>
      </c>
      <c r="D10">
        <f t="shared" si="0"/>
        <v>5</v>
      </c>
      <c r="E10" t="s">
        <v>132</v>
      </c>
      <c r="F10">
        <f t="shared" si="1"/>
        <v>32.461200000000005</v>
      </c>
      <c r="G10">
        <f t="shared" si="2"/>
        <v>33.985199999999999</v>
      </c>
      <c r="H10">
        <f t="shared" si="3"/>
        <v>1.5239999999999938</v>
      </c>
      <c r="I10">
        <v>3.85</v>
      </c>
      <c r="J10" t="s">
        <v>224</v>
      </c>
      <c r="K10">
        <v>98.6</v>
      </c>
      <c r="L10">
        <v>7.6</v>
      </c>
      <c r="M10">
        <v>41.5</v>
      </c>
      <c r="N10">
        <v>200</v>
      </c>
      <c r="O10">
        <v>0.34</v>
      </c>
      <c r="P10">
        <v>217</v>
      </c>
      <c r="Q10">
        <v>0.7</v>
      </c>
      <c r="R10">
        <v>0.39</v>
      </c>
      <c r="S10">
        <v>0.8</v>
      </c>
      <c r="T10">
        <v>20.6</v>
      </c>
      <c r="U10">
        <v>0.8</v>
      </c>
      <c r="V10">
        <v>0.5</v>
      </c>
      <c r="W10">
        <v>0.13</v>
      </c>
      <c r="X10">
        <v>4</v>
      </c>
      <c r="Y10">
        <v>0.03</v>
      </c>
      <c r="Z10" t="s">
        <v>225</v>
      </c>
      <c r="AA10">
        <v>1.9</v>
      </c>
      <c r="AB10">
        <v>3.6</v>
      </c>
      <c r="AC10">
        <v>208</v>
      </c>
      <c r="AD10" t="s">
        <v>226</v>
      </c>
      <c r="AE10">
        <v>0.9</v>
      </c>
      <c r="AF10">
        <v>6</v>
      </c>
      <c r="AG10">
        <v>0.78</v>
      </c>
      <c r="AH10" t="s">
        <v>224</v>
      </c>
      <c r="AI10">
        <v>408</v>
      </c>
      <c r="AJ10">
        <v>0.1</v>
      </c>
      <c r="AK10">
        <v>0.11</v>
      </c>
      <c r="AL10">
        <v>0.22</v>
      </c>
      <c r="AM10" t="s">
        <v>227</v>
      </c>
      <c r="AN10">
        <v>0.06</v>
      </c>
      <c r="AO10">
        <v>0.08</v>
      </c>
      <c r="AP10" s="6">
        <v>103</v>
      </c>
      <c r="AQ10" s="6">
        <f t="shared" si="4"/>
        <v>515</v>
      </c>
      <c r="AR10" t="s">
        <v>224</v>
      </c>
      <c r="AS10">
        <v>3.9</v>
      </c>
      <c r="AT10">
        <v>0.32</v>
      </c>
      <c r="AU10">
        <v>67</v>
      </c>
      <c r="AV10">
        <v>16</v>
      </c>
      <c r="AW10">
        <v>44.1</v>
      </c>
      <c r="AX10">
        <v>21.1</v>
      </c>
      <c r="AY10" s="7">
        <v>7.82</v>
      </c>
      <c r="AZ10" s="7">
        <f t="shared" si="5"/>
        <v>39.1</v>
      </c>
      <c r="BA10">
        <v>9.57</v>
      </c>
      <c r="BB10">
        <v>7.89</v>
      </c>
      <c r="BC10">
        <v>2.0499999999999998</v>
      </c>
      <c r="BD10">
        <v>0.56000000000000005</v>
      </c>
      <c r="BE10">
        <v>0.03</v>
      </c>
      <c r="BF10" s="34">
        <v>0.98</v>
      </c>
      <c r="BG10" s="34">
        <f t="shared" si="6"/>
        <v>4.9000000000000004</v>
      </c>
      <c r="BH10">
        <v>0.09</v>
      </c>
      <c r="BI10">
        <v>7.0000000000000007E-2</v>
      </c>
      <c r="BJ10">
        <v>0.05</v>
      </c>
      <c r="BK10">
        <v>0.01</v>
      </c>
      <c r="BL10">
        <v>3.81</v>
      </c>
      <c r="BM10">
        <v>98.1</v>
      </c>
      <c r="BN10" t="s">
        <v>227</v>
      </c>
      <c r="BO10" t="s">
        <v>226</v>
      </c>
      <c r="BP10" t="s">
        <v>227</v>
      </c>
      <c r="BQ10">
        <v>37</v>
      </c>
      <c r="BR10" s="8">
        <v>225</v>
      </c>
      <c r="BS10" s="8">
        <f t="shared" si="7"/>
        <v>1125</v>
      </c>
      <c r="BT10" t="s">
        <v>224</v>
      </c>
      <c r="BU10">
        <v>183</v>
      </c>
      <c r="BV10" t="s">
        <v>225</v>
      </c>
      <c r="BW10">
        <v>63</v>
      </c>
      <c r="BY10" s="22" t="s">
        <v>271</v>
      </c>
      <c r="BZ10" s="22"/>
      <c r="CA10" s="19">
        <f>BS129</f>
        <v>2515.625</v>
      </c>
      <c r="CC10" s="23" t="s">
        <v>271</v>
      </c>
      <c r="CD10" s="23"/>
      <c r="CE10" s="20" t="str">
        <f>BG129</f>
        <v>49.1-88.1 m</v>
      </c>
      <c r="CG10" s="24" t="s">
        <v>271</v>
      </c>
      <c r="CH10" s="24"/>
      <c r="CI10" s="21" t="str">
        <f>AZ129</f>
        <v>49.1-88.1 m</v>
      </c>
      <c r="CK10" s="25" t="s">
        <v>271</v>
      </c>
      <c r="CL10" s="25"/>
      <c r="CM10" s="12">
        <f>AQ129</f>
        <v>471.5703125</v>
      </c>
    </row>
    <row r="11" spans="1:91">
      <c r="A11" t="s">
        <v>9</v>
      </c>
      <c r="B11">
        <v>111.5</v>
      </c>
      <c r="C11">
        <v>118.5</v>
      </c>
      <c r="D11">
        <f t="shared" si="0"/>
        <v>7</v>
      </c>
      <c r="E11" t="s">
        <v>133</v>
      </c>
      <c r="F11">
        <f t="shared" si="1"/>
        <v>33.985199999999999</v>
      </c>
      <c r="G11">
        <f t="shared" si="2"/>
        <v>36.1188</v>
      </c>
      <c r="H11">
        <f t="shared" si="3"/>
        <v>2.1336000000000013</v>
      </c>
      <c r="I11">
        <v>6.94</v>
      </c>
      <c r="J11" t="s">
        <v>224</v>
      </c>
      <c r="K11">
        <v>38.299999999999997</v>
      </c>
      <c r="L11">
        <v>9.6999999999999993</v>
      </c>
      <c r="M11">
        <v>45.5</v>
      </c>
      <c r="N11">
        <v>330</v>
      </c>
      <c r="O11">
        <v>0.24</v>
      </c>
      <c r="P11">
        <v>1160</v>
      </c>
      <c r="Q11">
        <v>1.41</v>
      </c>
      <c r="R11">
        <v>0.91</v>
      </c>
      <c r="S11">
        <v>0.43</v>
      </c>
      <c r="T11">
        <v>8.9</v>
      </c>
      <c r="U11">
        <v>1.46</v>
      </c>
      <c r="V11">
        <v>3</v>
      </c>
      <c r="W11">
        <v>0.28999999999999998</v>
      </c>
      <c r="X11">
        <v>4.5</v>
      </c>
      <c r="Y11">
        <v>0.13</v>
      </c>
      <c r="Z11" t="s">
        <v>225</v>
      </c>
      <c r="AA11">
        <v>13.3</v>
      </c>
      <c r="AB11">
        <v>5.5</v>
      </c>
      <c r="AC11">
        <v>57</v>
      </c>
      <c r="AD11" t="s">
        <v>226</v>
      </c>
      <c r="AE11">
        <v>1.28</v>
      </c>
      <c r="AF11">
        <v>4.0999999999999996</v>
      </c>
      <c r="AG11">
        <v>1.37</v>
      </c>
      <c r="AH11">
        <v>1</v>
      </c>
      <c r="AI11">
        <v>117.5</v>
      </c>
      <c r="AJ11">
        <v>1</v>
      </c>
      <c r="AK11">
        <v>0.24</v>
      </c>
      <c r="AL11">
        <v>0.44</v>
      </c>
      <c r="AM11" t="s">
        <v>227</v>
      </c>
      <c r="AN11">
        <v>0.15</v>
      </c>
      <c r="AO11">
        <v>0.15</v>
      </c>
      <c r="AP11" s="6">
        <v>442</v>
      </c>
      <c r="AQ11" s="6">
        <f t="shared" si="4"/>
        <v>3094</v>
      </c>
      <c r="AR11">
        <v>1</v>
      </c>
      <c r="AS11">
        <v>8.3000000000000007</v>
      </c>
      <c r="AT11">
        <v>0.91</v>
      </c>
      <c r="AU11">
        <v>124</v>
      </c>
      <c r="AV11">
        <v>115</v>
      </c>
      <c r="AW11">
        <v>23.4</v>
      </c>
      <c r="AX11">
        <v>5.31</v>
      </c>
      <c r="AY11" s="7">
        <v>31.4</v>
      </c>
      <c r="AZ11" s="7">
        <f t="shared" si="5"/>
        <v>219.79999999999998</v>
      </c>
      <c r="BA11">
        <v>3.04</v>
      </c>
      <c r="BB11">
        <v>11.8</v>
      </c>
      <c r="BC11">
        <v>0.38</v>
      </c>
      <c r="BD11">
        <v>0.15</v>
      </c>
      <c r="BE11">
        <v>0.14000000000000001</v>
      </c>
      <c r="BF11" s="34">
        <v>15.35</v>
      </c>
      <c r="BG11" s="34">
        <f t="shared" si="6"/>
        <v>107.45</v>
      </c>
      <c r="BH11">
        <v>0.26</v>
      </c>
      <c r="BI11">
        <v>0.09</v>
      </c>
      <c r="BJ11">
        <v>0.01</v>
      </c>
      <c r="BK11" t="s">
        <v>228</v>
      </c>
      <c r="BL11">
        <v>2.27</v>
      </c>
      <c r="BM11">
        <v>93.6</v>
      </c>
      <c r="BN11">
        <v>0.9</v>
      </c>
      <c r="BO11" t="s">
        <v>226</v>
      </c>
      <c r="BP11" t="s">
        <v>227</v>
      </c>
      <c r="BQ11">
        <v>135</v>
      </c>
      <c r="BR11" s="8">
        <v>1505</v>
      </c>
      <c r="BS11" s="8">
        <f t="shared" si="7"/>
        <v>10535</v>
      </c>
      <c r="BT11" t="s">
        <v>224</v>
      </c>
      <c r="BU11">
        <v>532</v>
      </c>
      <c r="BV11">
        <v>4</v>
      </c>
      <c r="BW11">
        <v>181</v>
      </c>
      <c r="BY11" s="22" t="s">
        <v>272</v>
      </c>
      <c r="BZ11" s="22"/>
      <c r="CA11" s="19">
        <f>BS132</f>
        <v>763.93529411764712</v>
      </c>
      <c r="CC11" s="23" t="s">
        <v>272</v>
      </c>
      <c r="CD11" s="23"/>
      <c r="CE11" s="20">
        <f>BG132</f>
        <v>0</v>
      </c>
      <c r="CG11" s="24" t="s">
        <v>272</v>
      </c>
      <c r="CH11" s="24"/>
      <c r="CI11" s="21">
        <f>AZ132</f>
        <v>0</v>
      </c>
      <c r="CK11" s="25" t="s">
        <v>272</v>
      </c>
      <c r="CL11" s="25"/>
      <c r="CM11" s="12">
        <f>AQ132</f>
        <v>819.72717086834723</v>
      </c>
    </row>
    <row r="12" spans="1:91">
      <c r="A12" t="s">
        <v>10</v>
      </c>
      <c r="B12">
        <v>118.5</v>
      </c>
      <c r="C12">
        <v>125</v>
      </c>
      <c r="D12">
        <f t="shared" si="0"/>
        <v>6.5</v>
      </c>
      <c r="E12" t="s">
        <v>135</v>
      </c>
      <c r="F12">
        <f t="shared" si="1"/>
        <v>36.1188</v>
      </c>
      <c r="G12">
        <f t="shared" si="2"/>
        <v>38.1</v>
      </c>
      <c r="H12">
        <f t="shared" si="3"/>
        <v>1.9812000000000012</v>
      </c>
      <c r="I12">
        <v>6.71</v>
      </c>
      <c r="J12" t="s">
        <v>224</v>
      </c>
      <c r="K12">
        <v>49.4</v>
      </c>
      <c r="L12">
        <v>8.3000000000000007</v>
      </c>
      <c r="M12">
        <v>76.3</v>
      </c>
      <c r="N12">
        <v>510</v>
      </c>
      <c r="O12">
        <v>0.33</v>
      </c>
      <c r="P12">
        <v>1250</v>
      </c>
      <c r="Q12">
        <v>0.94</v>
      </c>
      <c r="R12">
        <v>0.6</v>
      </c>
      <c r="S12">
        <v>0.42</v>
      </c>
      <c r="T12">
        <v>10.8</v>
      </c>
      <c r="U12">
        <v>0.97</v>
      </c>
      <c r="V12">
        <v>2.4</v>
      </c>
      <c r="W12">
        <v>0.17</v>
      </c>
      <c r="X12">
        <v>4.2</v>
      </c>
      <c r="Y12">
        <v>0.09</v>
      </c>
      <c r="Z12" t="s">
        <v>225</v>
      </c>
      <c r="AA12">
        <v>13.7</v>
      </c>
      <c r="AB12">
        <v>4.3</v>
      </c>
      <c r="AC12">
        <v>166</v>
      </c>
      <c r="AD12">
        <v>8</v>
      </c>
      <c r="AE12">
        <v>1.05</v>
      </c>
      <c r="AF12">
        <v>5.7</v>
      </c>
      <c r="AG12">
        <v>0.95</v>
      </c>
      <c r="AH12">
        <v>1</v>
      </c>
      <c r="AI12">
        <v>161.5</v>
      </c>
      <c r="AJ12">
        <v>1.2</v>
      </c>
      <c r="AK12">
        <v>0.14000000000000001</v>
      </c>
      <c r="AL12">
        <v>0.5</v>
      </c>
      <c r="AM12" t="s">
        <v>227</v>
      </c>
      <c r="AN12">
        <v>0.1</v>
      </c>
      <c r="AO12">
        <v>0.12</v>
      </c>
      <c r="AP12" s="6">
        <v>557</v>
      </c>
      <c r="AQ12" s="6">
        <f t="shared" si="4"/>
        <v>3620.5</v>
      </c>
      <c r="AR12" t="s">
        <v>224</v>
      </c>
      <c r="AS12">
        <v>5.4</v>
      </c>
      <c r="AT12">
        <v>0.62</v>
      </c>
      <c r="AU12">
        <v>191</v>
      </c>
      <c r="AV12">
        <v>88</v>
      </c>
      <c r="AW12">
        <v>27.2</v>
      </c>
      <c r="AX12">
        <v>7.65</v>
      </c>
      <c r="AY12" s="7">
        <v>28.6</v>
      </c>
      <c r="AZ12" s="7">
        <f t="shared" si="5"/>
        <v>185.9</v>
      </c>
      <c r="BA12">
        <v>3.62</v>
      </c>
      <c r="BB12">
        <v>12.05</v>
      </c>
      <c r="BC12">
        <v>0.6</v>
      </c>
      <c r="BD12">
        <v>0.24</v>
      </c>
      <c r="BE12">
        <v>0.11</v>
      </c>
      <c r="BF12" s="34">
        <v>11.95</v>
      </c>
      <c r="BG12" s="34">
        <f t="shared" si="6"/>
        <v>77.674999999999997</v>
      </c>
      <c r="BH12">
        <v>0.24</v>
      </c>
      <c r="BI12">
        <v>0.12</v>
      </c>
      <c r="BJ12">
        <v>0.02</v>
      </c>
      <c r="BK12" t="s">
        <v>228</v>
      </c>
      <c r="BL12">
        <v>1.49</v>
      </c>
      <c r="BM12">
        <v>93.9</v>
      </c>
      <c r="BN12">
        <v>0.8</v>
      </c>
      <c r="BO12" t="s">
        <v>226</v>
      </c>
      <c r="BP12" t="s">
        <v>227</v>
      </c>
      <c r="BQ12">
        <v>129</v>
      </c>
      <c r="BR12" s="8">
        <v>1485</v>
      </c>
      <c r="BS12" s="8">
        <f t="shared" si="7"/>
        <v>9652.5</v>
      </c>
      <c r="BT12" t="s">
        <v>224</v>
      </c>
      <c r="BU12">
        <v>525</v>
      </c>
      <c r="BV12">
        <v>3</v>
      </c>
      <c r="BW12">
        <v>181</v>
      </c>
    </row>
    <row r="13" spans="1:91">
      <c r="A13" t="s">
        <v>11</v>
      </c>
      <c r="B13">
        <v>125</v>
      </c>
      <c r="C13">
        <v>130</v>
      </c>
      <c r="D13">
        <f t="shared" si="0"/>
        <v>5</v>
      </c>
      <c r="E13" t="s">
        <v>132</v>
      </c>
      <c r="F13">
        <f t="shared" si="1"/>
        <v>38.1</v>
      </c>
      <c r="G13">
        <f t="shared" si="2"/>
        <v>39.624000000000002</v>
      </c>
      <c r="H13">
        <f t="shared" si="3"/>
        <v>1.5240000000000009</v>
      </c>
      <c r="I13">
        <v>4.24</v>
      </c>
      <c r="J13" t="s">
        <v>224</v>
      </c>
      <c r="K13">
        <v>90.6</v>
      </c>
      <c r="L13">
        <v>8.1999999999999993</v>
      </c>
      <c r="M13">
        <v>43.7</v>
      </c>
      <c r="N13">
        <v>160</v>
      </c>
      <c r="O13">
        <v>0.38</v>
      </c>
      <c r="P13">
        <v>212</v>
      </c>
      <c r="Q13">
        <v>0.67</v>
      </c>
      <c r="R13">
        <v>0.39</v>
      </c>
      <c r="S13">
        <v>0.88</v>
      </c>
      <c r="T13">
        <v>24.1</v>
      </c>
      <c r="U13">
        <v>0.85</v>
      </c>
      <c r="V13">
        <v>0.6</v>
      </c>
      <c r="W13">
        <v>0.12</v>
      </c>
      <c r="X13">
        <v>4.8</v>
      </c>
      <c r="Y13">
        <v>0.04</v>
      </c>
      <c r="Z13" t="s">
        <v>225</v>
      </c>
      <c r="AA13">
        <v>2</v>
      </c>
      <c r="AB13">
        <v>3.9</v>
      </c>
      <c r="AC13">
        <v>176</v>
      </c>
      <c r="AD13" t="s">
        <v>226</v>
      </c>
      <c r="AE13">
        <v>0.94</v>
      </c>
      <c r="AF13">
        <v>6.3</v>
      </c>
      <c r="AG13">
        <v>0.76</v>
      </c>
      <c r="AH13" t="s">
        <v>224</v>
      </c>
      <c r="AI13">
        <v>447</v>
      </c>
      <c r="AJ13">
        <v>0.1</v>
      </c>
      <c r="AK13">
        <v>0.11</v>
      </c>
      <c r="AL13">
        <v>0.36</v>
      </c>
      <c r="AM13" t="s">
        <v>227</v>
      </c>
      <c r="AN13">
        <v>0.08</v>
      </c>
      <c r="AO13">
        <v>0.11</v>
      </c>
      <c r="AP13" s="6">
        <v>122</v>
      </c>
      <c r="AQ13" s="6">
        <f t="shared" si="4"/>
        <v>610</v>
      </c>
      <c r="AR13">
        <v>1</v>
      </c>
      <c r="AS13">
        <v>3.8</v>
      </c>
      <c r="AT13">
        <v>0.31</v>
      </c>
      <c r="AU13">
        <v>65</v>
      </c>
      <c r="AV13">
        <v>24</v>
      </c>
      <c r="AW13">
        <v>42.8</v>
      </c>
      <c r="AX13">
        <v>23.4</v>
      </c>
      <c r="AY13" s="7">
        <v>7.59</v>
      </c>
      <c r="AZ13" s="7">
        <f t="shared" si="5"/>
        <v>37.950000000000003</v>
      </c>
      <c r="BA13">
        <v>10.9</v>
      </c>
      <c r="BB13">
        <v>4.7300000000000004</v>
      </c>
      <c r="BC13">
        <v>2.0299999999999998</v>
      </c>
      <c r="BD13">
        <v>0.43</v>
      </c>
      <c r="BE13">
        <v>0.02</v>
      </c>
      <c r="BF13" s="34">
        <v>0.73</v>
      </c>
      <c r="BG13" s="34">
        <f t="shared" si="6"/>
        <v>3.65</v>
      </c>
      <c r="BH13">
        <v>7.0000000000000007E-2</v>
      </c>
      <c r="BI13">
        <v>0.06</v>
      </c>
      <c r="BJ13">
        <v>0.05</v>
      </c>
      <c r="BK13">
        <v>0.01</v>
      </c>
      <c r="BL13">
        <v>1.8</v>
      </c>
      <c r="BM13">
        <v>94.6</v>
      </c>
      <c r="BN13" t="s">
        <v>227</v>
      </c>
      <c r="BO13" t="s">
        <v>226</v>
      </c>
      <c r="BP13" t="s">
        <v>227</v>
      </c>
      <c r="BQ13">
        <v>37</v>
      </c>
      <c r="BR13" s="8">
        <v>209</v>
      </c>
      <c r="BS13" s="8">
        <f t="shared" si="7"/>
        <v>1045</v>
      </c>
      <c r="BT13" t="s">
        <v>224</v>
      </c>
      <c r="BU13">
        <v>146</v>
      </c>
      <c r="BV13" t="s">
        <v>225</v>
      </c>
      <c r="BW13">
        <v>54</v>
      </c>
    </row>
    <row r="14" spans="1:91">
      <c r="A14" t="s">
        <v>12</v>
      </c>
      <c r="B14">
        <v>130</v>
      </c>
      <c r="C14">
        <v>138</v>
      </c>
      <c r="D14">
        <f t="shared" si="0"/>
        <v>8</v>
      </c>
      <c r="E14" t="s">
        <v>132</v>
      </c>
      <c r="F14">
        <f t="shared" si="1"/>
        <v>39.624000000000002</v>
      </c>
      <c r="G14">
        <f t="shared" si="2"/>
        <v>42.062400000000004</v>
      </c>
      <c r="H14">
        <f t="shared" si="3"/>
        <v>2.4384000000000015</v>
      </c>
      <c r="I14">
        <v>7.28</v>
      </c>
      <c r="J14" t="s">
        <v>224</v>
      </c>
      <c r="K14">
        <v>85.8</v>
      </c>
      <c r="L14">
        <v>15.7</v>
      </c>
      <c r="M14">
        <v>78.8</v>
      </c>
      <c r="N14">
        <v>290</v>
      </c>
      <c r="O14">
        <v>0.48</v>
      </c>
      <c r="P14">
        <v>575</v>
      </c>
      <c r="Q14">
        <v>1.61</v>
      </c>
      <c r="R14">
        <v>0.92</v>
      </c>
      <c r="S14">
        <v>0.88</v>
      </c>
      <c r="T14">
        <v>19.899999999999999</v>
      </c>
      <c r="U14">
        <v>1.78</v>
      </c>
      <c r="V14">
        <v>1.7</v>
      </c>
      <c r="W14">
        <v>0.32</v>
      </c>
      <c r="X14">
        <v>7.6</v>
      </c>
      <c r="Y14">
        <v>0.1</v>
      </c>
      <c r="Z14" t="s">
        <v>225</v>
      </c>
      <c r="AA14">
        <v>10</v>
      </c>
      <c r="AB14">
        <v>7.9</v>
      </c>
      <c r="AC14">
        <v>307</v>
      </c>
      <c r="AD14" t="s">
        <v>226</v>
      </c>
      <c r="AE14">
        <v>1.96</v>
      </c>
      <c r="AF14">
        <v>9.6</v>
      </c>
      <c r="AG14">
        <v>1.74</v>
      </c>
      <c r="AH14">
        <v>1</v>
      </c>
      <c r="AI14">
        <v>342</v>
      </c>
      <c r="AJ14">
        <v>0.8</v>
      </c>
      <c r="AK14">
        <v>0.28000000000000003</v>
      </c>
      <c r="AL14">
        <v>1.01</v>
      </c>
      <c r="AM14" t="s">
        <v>227</v>
      </c>
      <c r="AN14">
        <v>0.14000000000000001</v>
      </c>
      <c r="AO14">
        <v>0.24</v>
      </c>
      <c r="AP14" s="6">
        <v>400</v>
      </c>
      <c r="AQ14" s="6">
        <f t="shared" si="4"/>
        <v>3200</v>
      </c>
      <c r="AR14">
        <v>1</v>
      </c>
      <c r="AS14">
        <v>9.1999999999999993</v>
      </c>
      <c r="AT14">
        <v>0.76</v>
      </c>
      <c r="AU14">
        <v>162</v>
      </c>
      <c r="AV14">
        <v>65</v>
      </c>
      <c r="AW14">
        <v>37.1</v>
      </c>
      <c r="AX14">
        <v>16.75</v>
      </c>
      <c r="AY14" s="7">
        <v>14.9</v>
      </c>
      <c r="AZ14" s="7">
        <f t="shared" si="5"/>
        <v>119.2</v>
      </c>
      <c r="BA14">
        <v>8.08</v>
      </c>
      <c r="BB14">
        <v>7.94</v>
      </c>
      <c r="BC14">
        <v>1.43</v>
      </c>
      <c r="BD14">
        <v>0.53</v>
      </c>
      <c r="BE14">
        <v>0.04</v>
      </c>
      <c r="BF14" s="34">
        <v>5.66</v>
      </c>
      <c r="BG14" s="34">
        <f t="shared" si="6"/>
        <v>45.28</v>
      </c>
      <c r="BH14">
        <v>0.13</v>
      </c>
      <c r="BI14">
        <v>0.11</v>
      </c>
      <c r="BJ14">
        <v>0.04</v>
      </c>
      <c r="BK14">
        <v>0.01</v>
      </c>
      <c r="BL14">
        <v>2.4900000000000002</v>
      </c>
      <c r="BM14">
        <v>95.2</v>
      </c>
      <c r="BN14" t="s">
        <v>227</v>
      </c>
      <c r="BO14" t="s">
        <v>226</v>
      </c>
      <c r="BP14" t="s">
        <v>227</v>
      </c>
      <c r="BQ14">
        <v>66</v>
      </c>
      <c r="BR14" s="8">
        <v>574</v>
      </c>
      <c r="BS14" s="8">
        <f t="shared" si="7"/>
        <v>4592</v>
      </c>
      <c r="BT14" t="s">
        <v>224</v>
      </c>
      <c r="BU14">
        <v>256</v>
      </c>
      <c r="BV14">
        <v>2</v>
      </c>
      <c r="BW14">
        <v>92</v>
      </c>
    </row>
    <row r="15" spans="1:91">
      <c r="A15" t="s">
        <v>13</v>
      </c>
      <c r="B15">
        <v>138</v>
      </c>
      <c r="C15">
        <v>146</v>
      </c>
      <c r="D15">
        <f t="shared" si="0"/>
        <v>8</v>
      </c>
      <c r="E15" t="s">
        <v>132</v>
      </c>
      <c r="F15">
        <f t="shared" si="1"/>
        <v>42.062400000000004</v>
      </c>
      <c r="G15">
        <f t="shared" si="2"/>
        <v>44.500800000000005</v>
      </c>
      <c r="H15">
        <f t="shared" si="3"/>
        <v>2.4384000000000015</v>
      </c>
      <c r="I15">
        <v>6.96</v>
      </c>
      <c r="J15" t="s">
        <v>224</v>
      </c>
      <c r="K15">
        <v>84.4</v>
      </c>
      <c r="L15">
        <v>7.6</v>
      </c>
      <c r="M15">
        <v>42.5</v>
      </c>
      <c r="N15">
        <v>160</v>
      </c>
      <c r="O15">
        <v>0.38</v>
      </c>
      <c r="P15">
        <v>216</v>
      </c>
      <c r="Q15">
        <v>0.6</v>
      </c>
      <c r="R15">
        <v>0.32</v>
      </c>
      <c r="S15">
        <v>0.85</v>
      </c>
      <c r="T15">
        <v>23.9</v>
      </c>
      <c r="U15">
        <v>0.75</v>
      </c>
      <c r="V15">
        <v>0.5</v>
      </c>
      <c r="W15">
        <v>0.11</v>
      </c>
      <c r="X15">
        <v>4.3</v>
      </c>
      <c r="Y15">
        <v>0.03</v>
      </c>
      <c r="Z15" t="s">
        <v>225</v>
      </c>
      <c r="AA15">
        <v>1.8</v>
      </c>
      <c r="AB15">
        <v>3.5</v>
      </c>
      <c r="AC15">
        <v>176</v>
      </c>
      <c r="AD15" t="s">
        <v>226</v>
      </c>
      <c r="AE15">
        <v>0.9</v>
      </c>
      <c r="AF15">
        <v>5.6</v>
      </c>
      <c r="AG15">
        <v>0.75</v>
      </c>
      <c r="AH15" t="s">
        <v>224</v>
      </c>
      <c r="AI15">
        <v>438</v>
      </c>
      <c r="AJ15">
        <v>0.1</v>
      </c>
      <c r="AK15">
        <v>0.1</v>
      </c>
      <c r="AL15">
        <v>0.32</v>
      </c>
      <c r="AM15" t="s">
        <v>227</v>
      </c>
      <c r="AN15">
        <v>0.06</v>
      </c>
      <c r="AO15">
        <v>0.09</v>
      </c>
      <c r="AP15" s="6">
        <v>129</v>
      </c>
      <c r="AQ15" s="6">
        <f t="shared" si="4"/>
        <v>1032</v>
      </c>
      <c r="AR15" t="s">
        <v>224</v>
      </c>
      <c r="AS15">
        <v>3.4</v>
      </c>
      <c r="AT15">
        <v>0.31</v>
      </c>
      <c r="AU15">
        <v>64</v>
      </c>
      <c r="AV15">
        <v>22</v>
      </c>
      <c r="AW15">
        <v>44.6</v>
      </c>
      <c r="AX15">
        <v>23.9</v>
      </c>
      <c r="AY15" s="7">
        <v>7.45</v>
      </c>
      <c r="AZ15" s="7">
        <f t="shared" si="5"/>
        <v>59.6</v>
      </c>
      <c r="BA15">
        <v>11.05</v>
      </c>
      <c r="BB15">
        <v>4.97</v>
      </c>
      <c r="BC15">
        <v>2.17</v>
      </c>
      <c r="BD15">
        <v>0.44</v>
      </c>
      <c r="BE15">
        <v>0.02</v>
      </c>
      <c r="BF15" s="34">
        <v>0.84</v>
      </c>
      <c r="BG15" s="34">
        <f t="shared" si="6"/>
        <v>6.72</v>
      </c>
      <c r="BH15">
        <v>0.08</v>
      </c>
      <c r="BI15">
        <v>0.11</v>
      </c>
      <c r="BJ15">
        <v>0.05</v>
      </c>
      <c r="BK15">
        <v>0.01</v>
      </c>
      <c r="BL15">
        <v>2.29</v>
      </c>
      <c r="BM15">
        <v>98</v>
      </c>
      <c r="BN15" t="s">
        <v>227</v>
      </c>
      <c r="BO15" t="s">
        <v>226</v>
      </c>
      <c r="BP15" t="s">
        <v>227</v>
      </c>
      <c r="BQ15">
        <v>37</v>
      </c>
      <c r="BR15" s="8">
        <v>212</v>
      </c>
      <c r="BS15" s="8">
        <f t="shared" si="7"/>
        <v>1696</v>
      </c>
      <c r="BT15" t="s">
        <v>224</v>
      </c>
      <c r="BU15">
        <v>147</v>
      </c>
      <c r="BV15" t="s">
        <v>225</v>
      </c>
      <c r="BW15">
        <v>52</v>
      </c>
    </row>
    <row r="16" spans="1:91">
      <c r="A16" t="s">
        <v>14</v>
      </c>
      <c r="B16">
        <v>146</v>
      </c>
      <c r="C16">
        <v>150.5</v>
      </c>
      <c r="D16">
        <f t="shared" si="0"/>
        <v>4.5</v>
      </c>
      <c r="E16" t="s">
        <v>132</v>
      </c>
      <c r="F16">
        <f t="shared" si="1"/>
        <v>44.500800000000005</v>
      </c>
      <c r="G16">
        <f t="shared" si="2"/>
        <v>45.872399999999999</v>
      </c>
      <c r="H16">
        <f t="shared" si="3"/>
        <v>1.3715999999999937</v>
      </c>
      <c r="I16">
        <v>3.81</v>
      </c>
      <c r="J16" t="s">
        <v>224</v>
      </c>
      <c r="K16">
        <v>89.8</v>
      </c>
      <c r="L16">
        <v>10.3</v>
      </c>
      <c r="M16">
        <v>67.5</v>
      </c>
      <c r="N16">
        <v>280</v>
      </c>
      <c r="O16">
        <v>0.41</v>
      </c>
      <c r="P16">
        <v>582</v>
      </c>
      <c r="Q16">
        <v>1.0900000000000001</v>
      </c>
      <c r="R16">
        <v>0.61</v>
      </c>
      <c r="S16">
        <v>0.85</v>
      </c>
      <c r="T16">
        <v>21.6</v>
      </c>
      <c r="U16">
        <v>1.32</v>
      </c>
      <c r="V16">
        <v>1.2</v>
      </c>
      <c r="W16">
        <v>0.22</v>
      </c>
      <c r="X16">
        <v>5</v>
      </c>
      <c r="Y16">
        <v>7.0000000000000007E-2</v>
      </c>
      <c r="Z16" t="s">
        <v>225</v>
      </c>
      <c r="AA16">
        <v>7</v>
      </c>
      <c r="AB16">
        <v>5.2</v>
      </c>
      <c r="AC16">
        <v>286</v>
      </c>
      <c r="AD16" t="s">
        <v>226</v>
      </c>
      <c r="AE16">
        <v>1.31</v>
      </c>
      <c r="AF16">
        <v>6.7</v>
      </c>
      <c r="AG16">
        <v>1.1499999999999999</v>
      </c>
      <c r="AH16" t="s">
        <v>224</v>
      </c>
      <c r="AI16">
        <v>337</v>
      </c>
      <c r="AJ16">
        <v>0.6</v>
      </c>
      <c r="AK16">
        <v>0.19</v>
      </c>
      <c r="AL16">
        <v>0.49</v>
      </c>
      <c r="AM16" t="s">
        <v>227</v>
      </c>
      <c r="AN16">
        <v>0.09</v>
      </c>
      <c r="AO16">
        <v>0.14000000000000001</v>
      </c>
      <c r="AP16" s="6">
        <v>331</v>
      </c>
      <c r="AQ16" s="6">
        <f t="shared" si="4"/>
        <v>1489.5</v>
      </c>
      <c r="AR16" t="s">
        <v>224</v>
      </c>
      <c r="AS16">
        <v>6.2</v>
      </c>
      <c r="AT16">
        <v>0.52</v>
      </c>
      <c r="AU16">
        <v>128</v>
      </c>
      <c r="AV16">
        <v>45</v>
      </c>
      <c r="AW16">
        <v>40.5</v>
      </c>
      <c r="AX16">
        <v>19.55</v>
      </c>
      <c r="AY16" s="7">
        <v>12.6</v>
      </c>
      <c r="AZ16" s="7">
        <f t="shared" si="5"/>
        <v>56.699999999999996</v>
      </c>
      <c r="BA16">
        <v>9.33</v>
      </c>
      <c r="BB16">
        <v>6.75</v>
      </c>
      <c r="BC16">
        <v>1.74</v>
      </c>
      <c r="BD16">
        <v>0.38</v>
      </c>
      <c r="BE16">
        <v>0.04</v>
      </c>
      <c r="BF16" s="34">
        <v>4.21</v>
      </c>
      <c r="BG16" s="34">
        <f t="shared" si="6"/>
        <v>18.945</v>
      </c>
      <c r="BH16">
        <v>0.13</v>
      </c>
      <c r="BI16">
        <v>0.05</v>
      </c>
      <c r="BJ16">
        <v>0.04</v>
      </c>
      <c r="BK16">
        <v>0.01</v>
      </c>
      <c r="BL16">
        <v>2.4900000000000002</v>
      </c>
      <c r="BM16">
        <v>97.8</v>
      </c>
      <c r="BN16">
        <v>0.6</v>
      </c>
      <c r="BO16" t="s">
        <v>226</v>
      </c>
      <c r="BP16" t="s">
        <v>227</v>
      </c>
      <c r="BQ16">
        <v>55</v>
      </c>
      <c r="BR16" s="8">
        <v>607</v>
      </c>
      <c r="BS16" s="8">
        <f t="shared" si="7"/>
        <v>2731.5</v>
      </c>
      <c r="BT16" t="s">
        <v>224</v>
      </c>
      <c r="BU16">
        <v>228</v>
      </c>
      <c r="BV16" t="s">
        <v>225</v>
      </c>
      <c r="BW16">
        <v>81</v>
      </c>
    </row>
    <row r="17" spans="1:75">
      <c r="A17" t="s">
        <v>15</v>
      </c>
      <c r="B17">
        <v>150.5</v>
      </c>
      <c r="C17">
        <v>156</v>
      </c>
      <c r="D17">
        <f t="shared" si="0"/>
        <v>5.5</v>
      </c>
      <c r="E17" t="s">
        <v>136</v>
      </c>
      <c r="F17">
        <f t="shared" si="1"/>
        <v>45.872399999999999</v>
      </c>
      <c r="G17">
        <f t="shared" si="2"/>
        <v>47.5488</v>
      </c>
      <c r="H17">
        <f t="shared" si="3"/>
        <v>1.676400000000001</v>
      </c>
      <c r="I17">
        <v>5.4</v>
      </c>
      <c r="J17" t="s">
        <v>224</v>
      </c>
      <c r="K17">
        <v>63.4</v>
      </c>
      <c r="L17">
        <v>5.5</v>
      </c>
      <c r="M17">
        <v>91.7</v>
      </c>
      <c r="N17">
        <v>340</v>
      </c>
      <c r="O17">
        <v>0.4</v>
      </c>
      <c r="P17">
        <v>894</v>
      </c>
      <c r="Q17">
        <v>0.48</v>
      </c>
      <c r="R17">
        <v>0.28999999999999998</v>
      </c>
      <c r="S17">
        <v>0.56999999999999995</v>
      </c>
      <c r="T17">
        <v>18.8</v>
      </c>
      <c r="U17">
        <v>0.55000000000000004</v>
      </c>
      <c r="V17">
        <v>1.3</v>
      </c>
      <c r="W17">
        <v>0.08</v>
      </c>
      <c r="X17">
        <v>3.1</v>
      </c>
      <c r="Y17">
        <v>0.04</v>
      </c>
      <c r="Z17" t="s">
        <v>225</v>
      </c>
      <c r="AA17">
        <v>9.4</v>
      </c>
      <c r="AB17">
        <v>2.6</v>
      </c>
      <c r="AC17">
        <v>368</v>
      </c>
      <c r="AD17" t="s">
        <v>226</v>
      </c>
      <c r="AE17">
        <v>0.64</v>
      </c>
      <c r="AF17">
        <v>4.5999999999999996</v>
      </c>
      <c r="AG17">
        <v>0.5</v>
      </c>
      <c r="AH17" t="s">
        <v>224</v>
      </c>
      <c r="AI17">
        <v>329</v>
      </c>
      <c r="AJ17">
        <v>0.8</v>
      </c>
      <c r="AK17">
        <v>7.0000000000000007E-2</v>
      </c>
      <c r="AL17">
        <v>0.23</v>
      </c>
      <c r="AM17" t="s">
        <v>227</v>
      </c>
      <c r="AN17">
        <v>0.06</v>
      </c>
      <c r="AO17">
        <v>0.08</v>
      </c>
      <c r="AP17" s="6">
        <v>464</v>
      </c>
      <c r="AQ17" s="6">
        <f t="shared" si="4"/>
        <v>2552</v>
      </c>
      <c r="AR17" t="s">
        <v>224</v>
      </c>
      <c r="AS17">
        <v>2.9</v>
      </c>
      <c r="AT17">
        <v>0.31</v>
      </c>
      <c r="AU17">
        <v>178</v>
      </c>
      <c r="AV17">
        <v>47</v>
      </c>
      <c r="AW17">
        <v>34.799999999999997</v>
      </c>
      <c r="AX17">
        <v>16.399999999999999</v>
      </c>
      <c r="AY17" s="7">
        <v>16.8</v>
      </c>
      <c r="AZ17" s="7">
        <f t="shared" si="5"/>
        <v>92.4</v>
      </c>
      <c r="BA17">
        <v>7.33</v>
      </c>
      <c r="BB17">
        <v>8.1999999999999993</v>
      </c>
      <c r="BC17">
        <v>1.36</v>
      </c>
      <c r="BD17">
        <v>0.31</v>
      </c>
      <c r="BE17">
        <v>0.05</v>
      </c>
      <c r="BF17" s="34">
        <v>6.38</v>
      </c>
      <c r="BG17" s="34">
        <f t="shared" si="6"/>
        <v>35.089999999999996</v>
      </c>
      <c r="BH17">
        <v>0.15</v>
      </c>
      <c r="BI17">
        <v>0.11</v>
      </c>
      <c r="BJ17">
        <v>0.04</v>
      </c>
      <c r="BK17">
        <v>0.01</v>
      </c>
      <c r="BL17">
        <v>3.28</v>
      </c>
      <c r="BM17">
        <v>95.2</v>
      </c>
      <c r="BN17">
        <v>0.6</v>
      </c>
      <c r="BO17" t="s">
        <v>226</v>
      </c>
      <c r="BP17" t="s">
        <v>227</v>
      </c>
      <c r="BQ17">
        <v>80</v>
      </c>
      <c r="BR17" s="8">
        <v>890</v>
      </c>
      <c r="BS17" s="8">
        <f t="shared" si="7"/>
        <v>4895</v>
      </c>
      <c r="BT17" t="s">
        <v>224</v>
      </c>
      <c r="BU17">
        <v>322</v>
      </c>
      <c r="BV17">
        <v>2</v>
      </c>
      <c r="BW17">
        <v>102</v>
      </c>
    </row>
    <row r="18" spans="1:75">
      <c r="A18" t="s">
        <v>16</v>
      </c>
      <c r="B18">
        <v>156</v>
      </c>
      <c r="C18">
        <v>161</v>
      </c>
      <c r="D18">
        <f t="shared" si="0"/>
        <v>5</v>
      </c>
      <c r="E18" t="s">
        <v>133</v>
      </c>
      <c r="F18">
        <f t="shared" si="1"/>
        <v>47.5488</v>
      </c>
      <c r="G18">
        <f t="shared" si="2"/>
        <v>49.072800000000001</v>
      </c>
      <c r="H18">
        <f t="shared" si="3"/>
        <v>1.5240000000000009</v>
      </c>
      <c r="I18">
        <v>2.0299999999999998</v>
      </c>
      <c r="J18" t="s">
        <v>224</v>
      </c>
      <c r="K18">
        <v>48.4</v>
      </c>
      <c r="L18">
        <v>7.1</v>
      </c>
      <c r="M18">
        <v>86.3</v>
      </c>
      <c r="N18">
        <v>620</v>
      </c>
      <c r="O18">
        <v>0.42</v>
      </c>
      <c r="P18">
        <v>1530</v>
      </c>
      <c r="Q18">
        <v>0.86</v>
      </c>
      <c r="R18">
        <v>0.56999999999999995</v>
      </c>
      <c r="S18">
        <v>0.42</v>
      </c>
      <c r="T18">
        <v>12.5</v>
      </c>
      <c r="U18">
        <v>0.86</v>
      </c>
      <c r="V18">
        <v>1.9</v>
      </c>
      <c r="W18">
        <v>0.16</v>
      </c>
      <c r="X18">
        <v>3.7</v>
      </c>
      <c r="Y18">
        <v>7.0000000000000007E-2</v>
      </c>
      <c r="Z18" t="s">
        <v>225</v>
      </c>
      <c r="AA18">
        <v>10.1</v>
      </c>
      <c r="AB18">
        <v>3.7</v>
      </c>
      <c r="AC18">
        <v>142</v>
      </c>
      <c r="AD18">
        <v>7</v>
      </c>
      <c r="AE18">
        <v>0.9</v>
      </c>
      <c r="AF18">
        <v>3.7</v>
      </c>
      <c r="AG18">
        <v>0.9</v>
      </c>
      <c r="AH18">
        <v>1</v>
      </c>
      <c r="AI18">
        <v>168.5</v>
      </c>
      <c r="AJ18">
        <v>0.9</v>
      </c>
      <c r="AK18">
        <v>0.13</v>
      </c>
      <c r="AL18">
        <v>0.28999999999999998</v>
      </c>
      <c r="AM18" t="s">
        <v>227</v>
      </c>
      <c r="AN18">
        <v>0.11</v>
      </c>
      <c r="AO18">
        <v>0.09</v>
      </c>
      <c r="AP18" s="6">
        <v>644</v>
      </c>
      <c r="AQ18" s="6">
        <f t="shared" si="4"/>
        <v>3220</v>
      </c>
      <c r="AR18" t="s">
        <v>224</v>
      </c>
      <c r="AS18">
        <v>5.2</v>
      </c>
      <c r="AT18">
        <v>0.53</v>
      </c>
      <c r="AU18">
        <v>192</v>
      </c>
      <c r="AV18">
        <v>69</v>
      </c>
      <c r="AW18">
        <v>28.3</v>
      </c>
      <c r="AX18">
        <v>7.93</v>
      </c>
      <c r="AY18" s="7">
        <v>27.2</v>
      </c>
      <c r="AZ18" s="7">
        <f t="shared" si="5"/>
        <v>136</v>
      </c>
      <c r="BA18">
        <v>3.81</v>
      </c>
      <c r="BB18">
        <v>12.85</v>
      </c>
      <c r="BC18">
        <v>0.65</v>
      </c>
      <c r="BD18">
        <v>0.16</v>
      </c>
      <c r="BE18">
        <v>0.11</v>
      </c>
      <c r="BF18" s="34">
        <v>9.36</v>
      </c>
      <c r="BG18" s="34">
        <f t="shared" si="6"/>
        <v>46.8</v>
      </c>
      <c r="BH18">
        <v>0.23</v>
      </c>
      <c r="BI18">
        <v>0.06</v>
      </c>
      <c r="BJ18">
        <v>0.02</v>
      </c>
      <c r="BK18" t="s">
        <v>228</v>
      </c>
      <c r="BL18">
        <v>3.49</v>
      </c>
      <c r="BM18">
        <v>94.2</v>
      </c>
      <c r="BN18">
        <v>0.8</v>
      </c>
      <c r="BO18">
        <v>5</v>
      </c>
      <c r="BP18" t="s">
        <v>227</v>
      </c>
      <c r="BQ18">
        <v>127</v>
      </c>
      <c r="BR18" s="8">
        <v>1495</v>
      </c>
      <c r="BS18" s="8">
        <f t="shared" si="7"/>
        <v>7475</v>
      </c>
      <c r="BT18" t="s">
        <v>224</v>
      </c>
      <c r="BU18">
        <v>528</v>
      </c>
      <c r="BV18">
        <v>4</v>
      </c>
      <c r="BW18">
        <v>162</v>
      </c>
    </row>
    <row r="19" spans="1:75">
      <c r="A19" t="s">
        <v>17</v>
      </c>
      <c r="B19">
        <v>161</v>
      </c>
      <c r="C19">
        <v>166</v>
      </c>
      <c r="D19">
        <f t="shared" si="0"/>
        <v>5</v>
      </c>
      <c r="E19" t="s">
        <v>133</v>
      </c>
      <c r="F19">
        <f t="shared" si="1"/>
        <v>49.072800000000001</v>
      </c>
      <c r="G19">
        <f t="shared" si="2"/>
        <v>50.596800000000002</v>
      </c>
      <c r="H19">
        <f t="shared" si="3"/>
        <v>1.5240000000000009</v>
      </c>
      <c r="I19">
        <v>5.57</v>
      </c>
      <c r="J19" t="s">
        <v>224</v>
      </c>
      <c r="K19">
        <v>33.299999999999997</v>
      </c>
      <c r="L19">
        <v>3.6</v>
      </c>
      <c r="M19">
        <v>31.9</v>
      </c>
      <c r="N19">
        <v>60</v>
      </c>
      <c r="O19">
        <v>0.14000000000000001</v>
      </c>
      <c r="P19">
        <v>1750</v>
      </c>
      <c r="Q19">
        <v>0.66</v>
      </c>
      <c r="R19">
        <v>0.45</v>
      </c>
      <c r="S19">
        <v>0.16</v>
      </c>
      <c r="T19">
        <v>3.7</v>
      </c>
      <c r="U19">
        <v>0.52</v>
      </c>
      <c r="V19">
        <v>2.8</v>
      </c>
      <c r="W19">
        <v>0.13</v>
      </c>
      <c r="X19">
        <v>1.6</v>
      </c>
      <c r="Y19">
        <v>0.06</v>
      </c>
      <c r="Z19" t="s">
        <v>225</v>
      </c>
      <c r="AA19">
        <v>12.2</v>
      </c>
      <c r="AB19">
        <v>1.9</v>
      </c>
      <c r="AC19">
        <v>6</v>
      </c>
      <c r="AD19" t="s">
        <v>226</v>
      </c>
      <c r="AE19">
        <v>0.44</v>
      </c>
      <c r="AF19">
        <v>2.9</v>
      </c>
      <c r="AG19">
        <v>0.61</v>
      </c>
      <c r="AH19">
        <v>1</v>
      </c>
      <c r="AI19">
        <v>32.700000000000003</v>
      </c>
      <c r="AJ19">
        <v>0.6</v>
      </c>
      <c r="AK19">
        <v>0.11</v>
      </c>
      <c r="AL19">
        <v>0.13</v>
      </c>
      <c r="AM19" t="s">
        <v>227</v>
      </c>
      <c r="AN19">
        <v>0.03</v>
      </c>
      <c r="AO19">
        <v>7.0000000000000007E-2</v>
      </c>
      <c r="AP19" s="6">
        <v>469</v>
      </c>
      <c r="AQ19" s="6">
        <f t="shared" si="4"/>
        <v>2345</v>
      </c>
      <c r="AR19" t="s">
        <v>224</v>
      </c>
      <c r="AS19">
        <v>3.5</v>
      </c>
      <c r="AT19">
        <v>0.51</v>
      </c>
      <c r="AU19">
        <v>93</v>
      </c>
      <c r="AV19">
        <v>100</v>
      </c>
      <c r="AW19">
        <v>21.2</v>
      </c>
      <c r="AX19">
        <v>2.39</v>
      </c>
      <c r="AY19" s="7">
        <v>36</v>
      </c>
      <c r="AZ19" s="7">
        <f t="shared" si="5"/>
        <v>180</v>
      </c>
      <c r="BA19">
        <v>1.28</v>
      </c>
      <c r="BB19">
        <v>14.5</v>
      </c>
      <c r="BC19">
        <v>0.15</v>
      </c>
      <c r="BD19">
        <v>0.11</v>
      </c>
      <c r="BE19">
        <v>0.1</v>
      </c>
      <c r="BF19" s="35">
        <v>20.100000000000001</v>
      </c>
      <c r="BG19" s="36">
        <f t="shared" si="6"/>
        <v>100.5</v>
      </c>
      <c r="BH19">
        <v>0.31</v>
      </c>
      <c r="BI19" t="s">
        <v>228</v>
      </c>
      <c r="BJ19" t="s">
        <v>228</v>
      </c>
      <c r="BK19" t="s">
        <v>228</v>
      </c>
      <c r="BL19">
        <v>2.57</v>
      </c>
      <c r="BM19">
        <v>98.7</v>
      </c>
      <c r="BN19">
        <v>1.5</v>
      </c>
      <c r="BO19">
        <v>18</v>
      </c>
      <c r="BP19" t="s">
        <v>227</v>
      </c>
      <c r="BQ19">
        <v>153</v>
      </c>
      <c r="BR19" s="8">
        <v>2610</v>
      </c>
      <c r="BS19" s="8">
        <f t="shared" si="7"/>
        <v>13050</v>
      </c>
      <c r="BT19" t="s">
        <v>224</v>
      </c>
      <c r="BU19">
        <v>634</v>
      </c>
      <c r="BV19">
        <v>4</v>
      </c>
      <c r="BW19">
        <v>184</v>
      </c>
    </row>
    <row r="20" spans="1:75">
      <c r="A20" t="s">
        <v>18</v>
      </c>
      <c r="B20">
        <v>166</v>
      </c>
      <c r="C20">
        <v>171</v>
      </c>
      <c r="D20">
        <f t="shared" si="0"/>
        <v>5</v>
      </c>
      <c r="E20" t="s">
        <v>133</v>
      </c>
      <c r="F20">
        <f t="shared" si="1"/>
        <v>50.596800000000002</v>
      </c>
      <c r="G20">
        <f t="shared" si="2"/>
        <v>52.120800000000003</v>
      </c>
      <c r="H20">
        <f t="shared" si="3"/>
        <v>1.5240000000000009</v>
      </c>
      <c r="I20">
        <v>5.27</v>
      </c>
      <c r="J20">
        <v>1</v>
      </c>
      <c r="K20">
        <v>3.5</v>
      </c>
      <c r="L20">
        <v>0.8</v>
      </c>
      <c r="M20">
        <v>33.299999999999997</v>
      </c>
      <c r="N20">
        <v>50</v>
      </c>
      <c r="O20">
        <v>0.03</v>
      </c>
      <c r="P20">
        <v>1640</v>
      </c>
      <c r="Q20">
        <v>0.16</v>
      </c>
      <c r="R20">
        <v>0.2</v>
      </c>
      <c r="S20" t="s">
        <v>231</v>
      </c>
      <c r="T20">
        <v>3.2</v>
      </c>
      <c r="U20">
        <v>7.0000000000000007E-2</v>
      </c>
      <c r="V20">
        <v>2.5</v>
      </c>
      <c r="W20">
        <v>0.04</v>
      </c>
      <c r="X20" t="s">
        <v>227</v>
      </c>
      <c r="Y20">
        <v>0.06</v>
      </c>
      <c r="Z20" t="s">
        <v>225</v>
      </c>
      <c r="AA20">
        <v>11.1</v>
      </c>
      <c r="AB20">
        <v>0.4</v>
      </c>
      <c r="AC20">
        <v>6</v>
      </c>
      <c r="AD20" t="s">
        <v>226</v>
      </c>
      <c r="AE20">
        <v>0.05</v>
      </c>
      <c r="AF20">
        <v>0.5</v>
      </c>
      <c r="AG20">
        <v>0.18</v>
      </c>
      <c r="AH20">
        <v>1</v>
      </c>
      <c r="AI20">
        <v>8.9</v>
      </c>
      <c r="AJ20">
        <v>0.5</v>
      </c>
      <c r="AK20">
        <v>0.02</v>
      </c>
      <c r="AL20" t="s">
        <v>229</v>
      </c>
      <c r="AM20" t="s">
        <v>227</v>
      </c>
      <c r="AN20" t="s">
        <v>228</v>
      </c>
      <c r="AO20">
        <v>0.06</v>
      </c>
      <c r="AP20" s="6">
        <v>488</v>
      </c>
      <c r="AQ20" s="6">
        <f t="shared" si="4"/>
        <v>2440</v>
      </c>
      <c r="AR20" t="s">
        <v>224</v>
      </c>
      <c r="AS20">
        <v>1.3</v>
      </c>
      <c r="AT20">
        <v>0.35</v>
      </c>
      <c r="AU20">
        <v>71</v>
      </c>
      <c r="AV20">
        <v>89</v>
      </c>
      <c r="AW20">
        <v>18.75</v>
      </c>
      <c r="AX20">
        <v>0.84</v>
      </c>
      <c r="AY20" s="7">
        <v>37.9</v>
      </c>
      <c r="AZ20" s="7">
        <f t="shared" si="5"/>
        <v>189.5</v>
      </c>
      <c r="BA20">
        <v>0.35</v>
      </c>
      <c r="BB20">
        <v>15.05</v>
      </c>
      <c r="BC20">
        <v>0.04</v>
      </c>
      <c r="BD20">
        <v>0.02</v>
      </c>
      <c r="BE20">
        <v>0.11</v>
      </c>
      <c r="BF20" s="37">
        <v>21.5</v>
      </c>
      <c r="BG20" s="38">
        <f t="shared" si="6"/>
        <v>107.5</v>
      </c>
      <c r="BH20">
        <v>0.32</v>
      </c>
      <c r="BI20">
        <v>0.08</v>
      </c>
      <c r="BJ20" t="s">
        <v>228</v>
      </c>
      <c r="BK20" t="s">
        <v>228</v>
      </c>
      <c r="BL20">
        <v>2.94</v>
      </c>
      <c r="BM20">
        <v>97.9</v>
      </c>
      <c r="BN20">
        <v>1.6</v>
      </c>
      <c r="BO20">
        <v>5</v>
      </c>
      <c r="BP20" t="s">
        <v>227</v>
      </c>
      <c r="BQ20">
        <v>165</v>
      </c>
      <c r="BR20" s="8">
        <v>2550</v>
      </c>
      <c r="BS20" s="8">
        <f t="shared" si="7"/>
        <v>12750</v>
      </c>
      <c r="BT20" t="s">
        <v>224</v>
      </c>
      <c r="BU20">
        <v>691</v>
      </c>
      <c r="BV20">
        <v>3</v>
      </c>
      <c r="BW20">
        <v>184</v>
      </c>
    </row>
    <row r="21" spans="1:75">
      <c r="A21" t="s">
        <v>19</v>
      </c>
      <c r="B21">
        <v>171</v>
      </c>
      <c r="C21">
        <v>176</v>
      </c>
      <c r="D21">
        <f t="shared" si="0"/>
        <v>5</v>
      </c>
      <c r="E21" t="s">
        <v>133</v>
      </c>
      <c r="F21">
        <f t="shared" si="1"/>
        <v>52.120800000000003</v>
      </c>
      <c r="G21">
        <f t="shared" si="2"/>
        <v>53.644800000000004</v>
      </c>
      <c r="H21">
        <f t="shared" si="3"/>
        <v>1.5240000000000009</v>
      </c>
      <c r="I21">
        <v>6.01</v>
      </c>
      <c r="J21">
        <v>1</v>
      </c>
      <c r="K21">
        <v>3.6</v>
      </c>
      <c r="L21">
        <v>1.1000000000000001</v>
      </c>
      <c r="M21">
        <v>30.3</v>
      </c>
      <c r="N21">
        <v>20</v>
      </c>
      <c r="O21">
        <v>0.04</v>
      </c>
      <c r="P21">
        <v>2290</v>
      </c>
      <c r="Q21">
        <v>0.19</v>
      </c>
      <c r="R21">
        <v>0.18</v>
      </c>
      <c r="S21">
        <v>0.03</v>
      </c>
      <c r="T21">
        <v>3.2</v>
      </c>
      <c r="U21">
        <v>0.12</v>
      </c>
      <c r="V21">
        <v>2.6</v>
      </c>
      <c r="W21">
        <v>0.03</v>
      </c>
      <c r="X21">
        <v>0.5</v>
      </c>
      <c r="Y21">
        <v>0.04</v>
      </c>
      <c r="Z21" t="s">
        <v>225</v>
      </c>
      <c r="AA21">
        <v>12.6</v>
      </c>
      <c r="AB21">
        <v>0.6</v>
      </c>
      <c r="AC21">
        <v>6</v>
      </c>
      <c r="AD21" t="s">
        <v>226</v>
      </c>
      <c r="AE21">
        <v>0.13</v>
      </c>
      <c r="AF21">
        <v>0.9</v>
      </c>
      <c r="AG21">
        <v>0.17</v>
      </c>
      <c r="AH21" t="s">
        <v>224</v>
      </c>
      <c r="AI21">
        <v>7.5</v>
      </c>
      <c r="AJ21">
        <v>0.6</v>
      </c>
      <c r="AK21">
        <v>0.02</v>
      </c>
      <c r="AL21" t="s">
        <v>229</v>
      </c>
      <c r="AM21" t="s">
        <v>227</v>
      </c>
      <c r="AN21" t="s">
        <v>228</v>
      </c>
      <c r="AO21">
        <v>0.05</v>
      </c>
      <c r="AP21" s="6">
        <v>421</v>
      </c>
      <c r="AQ21" s="6">
        <f t="shared" si="4"/>
        <v>2105</v>
      </c>
      <c r="AR21" t="s">
        <v>224</v>
      </c>
      <c r="AS21">
        <v>1.2</v>
      </c>
      <c r="AT21">
        <v>0.4</v>
      </c>
      <c r="AU21">
        <v>65</v>
      </c>
      <c r="AV21">
        <v>99</v>
      </c>
      <c r="AW21">
        <v>16.25</v>
      </c>
      <c r="AX21">
        <v>0.87</v>
      </c>
      <c r="AY21" s="7">
        <v>39.5</v>
      </c>
      <c r="AZ21" s="7">
        <f t="shared" si="5"/>
        <v>197.5</v>
      </c>
      <c r="BA21">
        <v>0.39</v>
      </c>
      <c r="BB21">
        <v>13.3</v>
      </c>
      <c r="BC21">
        <v>0.03</v>
      </c>
      <c r="BD21">
        <v>0.03</v>
      </c>
      <c r="BE21">
        <v>0.12</v>
      </c>
      <c r="BF21" s="37">
        <v>24.9</v>
      </c>
      <c r="BG21" s="38">
        <f t="shared" si="6"/>
        <v>124.5</v>
      </c>
      <c r="BH21">
        <v>0.33</v>
      </c>
      <c r="BI21">
        <v>0.08</v>
      </c>
      <c r="BJ21" t="s">
        <v>228</v>
      </c>
      <c r="BK21" t="s">
        <v>228</v>
      </c>
      <c r="BL21">
        <v>3.08</v>
      </c>
      <c r="BM21">
        <v>98.9</v>
      </c>
      <c r="BN21">
        <v>1.8</v>
      </c>
      <c r="BO21">
        <v>41</v>
      </c>
      <c r="BP21" t="s">
        <v>227</v>
      </c>
      <c r="BQ21">
        <v>162</v>
      </c>
      <c r="BR21" s="8">
        <v>3390</v>
      </c>
      <c r="BS21" s="8">
        <f t="shared" si="7"/>
        <v>16950</v>
      </c>
      <c r="BT21" t="s">
        <v>224</v>
      </c>
      <c r="BU21">
        <v>702</v>
      </c>
      <c r="BV21">
        <v>3</v>
      </c>
      <c r="BW21">
        <v>193</v>
      </c>
    </row>
    <row r="22" spans="1:75">
      <c r="A22" t="s">
        <v>20</v>
      </c>
      <c r="B22">
        <v>176</v>
      </c>
      <c r="C22">
        <v>181</v>
      </c>
      <c r="D22">
        <f t="shared" si="0"/>
        <v>5</v>
      </c>
      <c r="E22" t="s">
        <v>133</v>
      </c>
      <c r="F22">
        <f t="shared" si="1"/>
        <v>53.644800000000004</v>
      </c>
      <c r="G22">
        <f t="shared" si="2"/>
        <v>55.168800000000005</v>
      </c>
      <c r="H22">
        <f t="shared" si="3"/>
        <v>1.5240000000000009</v>
      </c>
      <c r="I22">
        <v>5.19</v>
      </c>
      <c r="J22" t="s">
        <v>224</v>
      </c>
      <c r="K22">
        <v>11.7</v>
      </c>
      <c r="L22">
        <v>3.1</v>
      </c>
      <c r="M22">
        <v>28.7</v>
      </c>
      <c r="N22">
        <v>20</v>
      </c>
      <c r="O22">
        <v>0.17</v>
      </c>
      <c r="P22">
        <v>1530</v>
      </c>
      <c r="Q22">
        <v>0.37</v>
      </c>
      <c r="R22">
        <v>0.28999999999999998</v>
      </c>
      <c r="S22">
        <v>0.06</v>
      </c>
      <c r="T22">
        <v>3.6</v>
      </c>
      <c r="U22">
        <v>0.25</v>
      </c>
      <c r="V22">
        <v>2.8</v>
      </c>
      <c r="W22">
        <v>0.05</v>
      </c>
      <c r="X22">
        <v>1.3</v>
      </c>
      <c r="Y22">
        <v>0.05</v>
      </c>
      <c r="Z22" t="s">
        <v>225</v>
      </c>
      <c r="AA22">
        <v>13.9</v>
      </c>
      <c r="AB22">
        <v>1.5</v>
      </c>
      <c r="AC22" t="s">
        <v>226</v>
      </c>
      <c r="AD22" t="s">
        <v>226</v>
      </c>
      <c r="AE22">
        <v>0.35</v>
      </c>
      <c r="AF22">
        <v>2.5</v>
      </c>
      <c r="AG22">
        <v>0.41</v>
      </c>
      <c r="AH22">
        <v>1</v>
      </c>
      <c r="AI22">
        <v>11</v>
      </c>
      <c r="AJ22">
        <v>0.7</v>
      </c>
      <c r="AK22">
        <v>0.04</v>
      </c>
      <c r="AL22">
        <v>0.23</v>
      </c>
      <c r="AM22" t="s">
        <v>227</v>
      </c>
      <c r="AN22" t="s">
        <v>228</v>
      </c>
      <c r="AO22">
        <v>0.08</v>
      </c>
      <c r="AP22" s="6">
        <v>479</v>
      </c>
      <c r="AQ22" s="6">
        <f t="shared" si="4"/>
        <v>2395</v>
      </c>
      <c r="AR22" t="s">
        <v>224</v>
      </c>
      <c r="AS22">
        <v>2</v>
      </c>
      <c r="AT22">
        <v>0.38</v>
      </c>
      <c r="AU22">
        <v>62</v>
      </c>
      <c r="AV22">
        <v>101</v>
      </c>
      <c r="AW22">
        <v>15.75</v>
      </c>
      <c r="AX22">
        <v>1.1299999999999999</v>
      </c>
      <c r="AY22" s="7">
        <v>38.200000000000003</v>
      </c>
      <c r="AZ22" s="7">
        <f t="shared" si="5"/>
        <v>191</v>
      </c>
      <c r="BA22">
        <v>0.61</v>
      </c>
      <c r="BB22">
        <v>12.6</v>
      </c>
      <c r="BC22">
        <v>0.05</v>
      </c>
      <c r="BD22">
        <v>0.04</v>
      </c>
      <c r="BE22">
        <v>0.14000000000000001</v>
      </c>
      <c r="BF22" s="37">
        <v>25.4</v>
      </c>
      <c r="BG22" s="38">
        <f t="shared" si="6"/>
        <v>127</v>
      </c>
      <c r="BH22">
        <v>0.34</v>
      </c>
      <c r="BI22" t="s">
        <v>228</v>
      </c>
      <c r="BJ22" t="s">
        <v>228</v>
      </c>
      <c r="BK22" t="s">
        <v>228</v>
      </c>
      <c r="BL22">
        <v>3.7</v>
      </c>
      <c r="BM22">
        <v>98</v>
      </c>
      <c r="BN22">
        <v>1.4</v>
      </c>
      <c r="BO22">
        <v>24</v>
      </c>
      <c r="BP22" t="s">
        <v>227</v>
      </c>
      <c r="BQ22">
        <v>157</v>
      </c>
      <c r="BR22" s="8">
        <v>2470</v>
      </c>
      <c r="BS22" s="8">
        <f t="shared" si="7"/>
        <v>12350</v>
      </c>
      <c r="BT22" t="s">
        <v>224</v>
      </c>
      <c r="BU22">
        <v>615</v>
      </c>
      <c r="BV22" t="s">
        <v>225</v>
      </c>
      <c r="BW22">
        <v>184</v>
      </c>
    </row>
    <row r="23" spans="1:75">
      <c r="A23" t="s">
        <v>21</v>
      </c>
      <c r="B23">
        <v>181</v>
      </c>
      <c r="C23">
        <v>186</v>
      </c>
      <c r="D23">
        <f t="shared" si="0"/>
        <v>5</v>
      </c>
      <c r="E23" t="s">
        <v>133</v>
      </c>
      <c r="F23">
        <f t="shared" si="1"/>
        <v>55.168800000000005</v>
      </c>
      <c r="G23">
        <f t="shared" si="2"/>
        <v>56.692800000000005</v>
      </c>
      <c r="H23">
        <f t="shared" si="3"/>
        <v>1.5240000000000009</v>
      </c>
      <c r="I23">
        <v>5.48</v>
      </c>
      <c r="J23" t="s">
        <v>224</v>
      </c>
      <c r="K23">
        <v>10.4</v>
      </c>
      <c r="L23">
        <v>2.7</v>
      </c>
      <c r="M23">
        <v>30.9</v>
      </c>
      <c r="N23">
        <v>30</v>
      </c>
      <c r="O23">
        <v>0.12</v>
      </c>
      <c r="P23">
        <v>1360</v>
      </c>
      <c r="Q23">
        <v>0.46</v>
      </c>
      <c r="R23">
        <v>0.3</v>
      </c>
      <c r="S23">
        <v>0.1</v>
      </c>
      <c r="T23">
        <v>3.5</v>
      </c>
      <c r="U23">
        <v>0.26</v>
      </c>
      <c r="V23">
        <v>3</v>
      </c>
      <c r="W23">
        <v>0.08</v>
      </c>
      <c r="X23">
        <v>1.2</v>
      </c>
      <c r="Y23">
        <v>7.0000000000000007E-2</v>
      </c>
      <c r="Z23" t="s">
        <v>225</v>
      </c>
      <c r="AA23">
        <v>14.8</v>
      </c>
      <c r="AB23">
        <v>1.3</v>
      </c>
      <c r="AC23" t="s">
        <v>226</v>
      </c>
      <c r="AD23" t="s">
        <v>226</v>
      </c>
      <c r="AE23">
        <v>0.32</v>
      </c>
      <c r="AF23">
        <v>2</v>
      </c>
      <c r="AG23">
        <v>0.5</v>
      </c>
      <c r="AH23">
        <v>1</v>
      </c>
      <c r="AI23">
        <v>14.2</v>
      </c>
      <c r="AJ23">
        <v>0.7</v>
      </c>
      <c r="AK23">
        <v>0.05</v>
      </c>
      <c r="AL23">
        <v>0.18</v>
      </c>
      <c r="AM23" t="s">
        <v>227</v>
      </c>
      <c r="AN23" t="s">
        <v>228</v>
      </c>
      <c r="AO23">
        <v>0.1</v>
      </c>
      <c r="AP23" s="6">
        <v>506</v>
      </c>
      <c r="AQ23" s="6">
        <f t="shared" si="4"/>
        <v>2530</v>
      </c>
      <c r="AR23" t="s">
        <v>224</v>
      </c>
      <c r="AS23">
        <v>2.1</v>
      </c>
      <c r="AT23">
        <v>0.46</v>
      </c>
      <c r="AU23">
        <v>68</v>
      </c>
      <c r="AV23">
        <v>106</v>
      </c>
      <c r="AW23">
        <v>18.05</v>
      </c>
      <c r="AX23">
        <v>1.1599999999999999</v>
      </c>
      <c r="AY23" s="7">
        <v>38.799999999999997</v>
      </c>
      <c r="AZ23" s="7">
        <f t="shared" si="5"/>
        <v>194</v>
      </c>
      <c r="BA23">
        <v>0.55000000000000004</v>
      </c>
      <c r="BB23">
        <v>13.95</v>
      </c>
      <c r="BC23">
        <v>0.06</v>
      </c>
      <c r="BD23">
        <v>0.05</v>
      </c>
      <c r="BE23">
        <v>0.12</v>
      </c>
      <c r="BF23" s="37">
        <v>24.1</v>
      </c>
      <c r="BG23" s="38">
        <f t="shared" si="6"/>
        <v>120.5</v>
      </c>
      <c r="BH23">
        <v>0.34</v>
      </c>
      <c r="BI23" t="s">
        <v>228</v>
      </c>
      <c r="BJ23" t="s">
        <v>228</v>
      </c>
      <c r="BK23" t="s">
        <v>228</v>
      </c>
      <c r="BL23">
        <v>3.99</v>
      </c>
      <c r="BM23">
        <v>101</v>
      </c>
      <c r="BN23">
        <v>1.8</v>
      </c>
      <c r="BO23">
        <v>26</v>
      </c>
      <c r="BP23" t="s">
        <v>227</v>
      </c>
      <c r="BQ23">
        <v>159</v>
      </c>
      <c r="BR23" s="8">
        <v>2250</v>
      </c>
      <c r="BS23" s="8">
        <f t="shared" si="7"/>
        <v>11250</v>
      </c>
      <c r="BT23" t="s">
        <v>224</v>
      </c>
      <c r="BU23">
        <v>622</v>
      </c>
      <c r="BV23" t="s">
        <v>225</v>
      </c>
      <c r="BW23">
        <v>192</v>
      </c>
    </row>
    <row r="24" spans="1:75">
      <c r="A24" t="s">
        <v>22</v>
      </c>
      <c r="B24">
        <v>186</v>
      </c>
      <c r="C24">
        <v>193</v>
      </c>
      <c r="D24">
        <f t="shared" si="0"/>
        <v>7</v>
      </c>
      <c r="E24" t="s">
        <v>133</v>
      </c>
      <c r="F24">
        <f t="shared" si="1"/>
        <v>56.692800000000005</v>
      </c>
      <c r="G24">
        <f t="shared" si="2"/>
        <v>58.8264</v>
      </c>
      <c r="H24">
        <f t="shared" si="3"/>
        <v>2.1335999999999942</v>
      </c>
      <c r="I24">
        <v>7.36</v>
      </c>
      <c r="J24" t="s">
        <v>224</v>
      </c>
      <c r="K24">
        <v>14.6</v>
      </c>
      <c r="L24">
        <v>4.5</v>
      </c>
      <c r="M24">
        <v>30.5</v>
      </c>
      <c r="N24">
        <v>30</v>
      </c>
      <c r="O24">
        <v>0.11</v>
      </c>
      <c r="P24">
        <v>1220</v>
      </c>
      <c r="Q24">
        <v>0.52</v>
      </c>
      <c r="R24">
        <v>0.38</v>
      </c>
      <c r="S24">
        <v>0.1</v>
      </c>
      <c r="T24">
        <v>4.4000000000000004</v>
      </c>
      <c r="U24">
        <v>0.41</v>
      </c>
      <c r="V24">
        <v>3</v>
      </c>
      <c r="W24">
        <v>0.06</v>
      </c>
      <c r="X24">
        <v>2.1</v>
      </c>
      <c r="Y24">
        <v>0.06</v>
      </c>
      <c r="Z24" t="s">
        <v>225</v>
      </c>
      <c r="AA24">
        <v>14.7</v>
      </c>
      <c r="AB24">
        <v>2.5</v>
      </c>
      <c r="AC24" t="s">
        <v>226</v>
      </c>
      <c r="AD24" t="s">
        <v>226</v>
      </c>
      <c r="AE24">
        <v>0.53</v>
      </c>
      <c r="AF24">
        <v>2.2999999999999998</v>
      </c>
      <c r="AG24">
        <v>0.47</v>
      </c>
      <c r="AH24">
        <v>1</v>
      </c>
      <c r="AI24">
        <v>13.7</v>
      </c>
      <c r="AJ24">
        <v>0.7</v>
      </c>
      <c r="AK24">
        <v>7.0000000000000007E-2</v>
      </c>
      <c r="AL24">
        <v>0.31</v>
      </c>
      <c r="AM24" t="s">
        <v>227</v>
      </c>
      <c r="AN24" t="s">
        <v>228</v>
      </c>
      <c r="AO24">
        <v>0.13</v>
      </c>
      <c r="AP24" s="6">
        <v>600</v>
      </c>
      <c r="AQ24" s="6">
        <f t="shared" si="4"/>
        <v>4200</v>
      </c>
      <c r="AR24" t="s">
        <v>224</v>
      </c>
      <c r="AS24">
        <v>2.7</v>
      </c>
      <c r="AT24">
        <v>0.47</v>
      </c>
      <c r="AU24">
        <v>70</v>
      </c>
      <c r="AV24">
        <v>114</v>
      </c>
      <c r="AW24">
        <v>17.7</v>
      </c>
      <c r="AX24">
        <v>1.27</v>
      </c>
      <c r="AY24" s="7">
        <v>38.200000000000003</v>
      </c>
      <c r="AZ24" s="7">
        <f t="shared" si="5"/>
        <v>267.40000000000003</v>
      </c>
      <c r="BA24">
        <v>0.52</v>
      </c>
      <c r="BB24">
        <v>13.85</v>
      </c>
      <c r="BC24">
        <v>7.0000000000000007E-2</v>
      </c>
      <c r="BD24">
        <v>7.0000000000000007E-2</v>
      </c>
      <c r="BE24">
        <v>0.14000000000000001</v>
      </c>
      <c r="BF24" s="37">
        <v>23.5</v>
      </c>
      <c r="BG24" s="38">
        <f t="shared" si="6"/>
        <v>164.5</v>
      </c>
      <c r="BH24">
        <v>0.33</v>
      </c>
      <c r="BI24">
        <v>0.12</v>
      </c>
      <c r="BJ24" t="s">
        <v>228</v>
      </c>
      <c r="BK24" t="s">
        <v>228</v>
      </c>
      <c r="BL24">
        <v>2.68</v>
      </c>
      <c r="BM24">
        <v>98.5</v>
      </c>
      <c r="BN24">
        <v>1.1000000000000001</v>
      </c>
      <c r="BO24" t="s">
        <v>226</v>
      </c>
      <c r="BP24" t="s">
        <v>227</v>
      </c>
      <c r="BQ24">
        <v>160</v>
      </c>
      <c r="BR24" s="8">
        <v>2080</v>
      </c>
      <c r="BS24" s="8">
        <f t="shared" si="7"/>
        <v>14560</v>
      </c>
      <c r="BT24" t="s">
        <v>224</v>
      </c>
      <c r="BU24">
        <v>628</v>
      </c>
      <c r="BV24">
        <v>4</v>
      </c>
      <c r="BW24">
        <v>193</v>
      </c>
    </row>
    <row r="25" spans="1:75">
      <c r="A25" t="s">
        <v>23</v>
      </c>
      <c r="B25">
        <v>193</v>
      </c>
      <c r="C25">
        <v>200</v>
      </c>
      <c r="D25">
        <f t="shared" si="0"/>
        <v>7</v>
      </c>
      <c r="E25" t="s">
        <v>133</v>
      </c>
      <c r="F25">
        <f t="shared" si="1"/>
        <v>58.8264</v>
      </c>
      <c r="G25">
        <f t="shared" si="2"/>
        <v>60.96</v>
      </c>
      <c r="H25">
        <f t="shared" si="3"/>
        <v>2.1336000000000013</v>
      </c>
      <c r="I25">
        <v>7.95</v>
      </c>
      <c r="J25">
        <v>1</v>
      </c>
      <c r="K25">
        <v>21.7</v>
      </c>
      <c r="L25">
        <v>3.6</v>
      </c>
      <c r="M25">
        <v>32.200000000000003</v>
      </c>
      <c r="N25">
        <v>70</v>
      </c>
      <c r="O25">
        <v>0.15</v>
      </c>
      <c r="P25">
        <v>1580</v>
      </c>
      <c r="Q25">
        <v>0.51</v>
      </c>
      <c r="R25">
        <v>0.28000000000000003</v>
      </c>
      <c r="S25">
        <v>0.16</v>
      </c>
      <c r="T25">
        <v>4.3</v>
      </c>
      <c r="U25">
        <v>0.35</v>
      </c>
      <c r="V25">
        <v>2.4</v>
      </c>
      <c r="W25">
        <v>0.1</v>
      </c>
      <c r="X25">
        <v>1.6</v>
      </c>
      <c r="Y25">
        <v>0.06</v>
      </c>
      <c r="Z25" t="s">
        <v>225</v>
      </c>
      <c r="AA25">
        <v>11</v>
      </c>
      <c r="AB25">
        <v>1.8</v>
      </c>
      <c r="AC25">
        <v>18</v>
      </c>
      <c r="AD25" t="s">
        <v>226</v>
      </c>
      <c r="AE25">
        <v>0.4</v>
      </c>
      <c r="AF25">
        <v>2.1</v>
      </c>
      <c r="AG25">
        <v>0.5</v>
      </c>
      <c r="AH25">
        <v>1</v>
      </c>
      <c r="AI25">
        <v>46.4</v>
      </c>
      <c r="AJ25">
        <v>0.6</v>
      </c>
      <c r="AK25">
        <v>7.0000000000000007E-2</v>
      </c>
      <c r="AL25">
        <v>0.15</v>
      </c>
      <c r="AM25" t="s">
        <v>227</v>
      </c>
      <c r="AN25">
        <v>0.02</v>
      </c>
      <c r="AO25">
        <v>0.09</v>
      </c>
      <c r="AP25" s="6">
        <v>472</v>
      </c>
      <c r="AQ25" s="6">
        <f t="shared" si="4"/>
        <v>3304</v>
      </c>
      <c r="AR25" t="s">
        <v>224</v>
      </c>
      <c r="AS25">
        <v>2.5</v>
      </c>
      <c r="AT25">
        <v>0.39</v>
      </c>
      <c r="AU25">
        <v>74</v>
      </c>
      <c r="AV25">
        <v>87</v>
      </c>
      <c r="AW25">
        <v>22.3</v>
      </c>
      <c r="AX25">
        <v>3.37</v>
      </c>
      <c r="AY25" s="7">
        <v>34.799999999999997</v>
      </c>
      <c r="AZ25" s="7">
        <f t="shared" si="5"/>
        <v>243.59999999999997</v>
      </c>
      <c r="BA25">
        <v>1.5</v>
      </c>
      <c r="BB25">
        <v>14.75</v>
      </c>
      <c r="BC25">
        <v>0.23</v>
      </c>
      <c r="BD25">
        <v>0.1</v>
      </c>
      <c r="BE25">
        <v>0.09</v>
      </c>
      <c r="BF25" s="37">
        <v>19.350000000000001</v>
      </c>
      <c r="BG25" s="38">
        <f t="shared" si="6"/>
        <v>135.45000000000002</v>
      </c>
      <c r="BH25">
        <v>0.31</v>
      </c>
      <c r="BI25">
        <v>0.01</v>
      </c>
      <c r="BJ25" t="s">
        <v>228</v>
      </c>
      <c r="BK25" t="s">
        <v>228</v>
      </c>
      <c r="BL25">
        <v>2.29</v>
      </c>
      <c r="BM25">
        <v>99.1</v>
      </c>
      <c r="BN25">
        <v>1.2</v>
      </c>
      <c r="BO25">
        <v>8</v>
      </c>
      <c r="BP25" t="s">
        <v>227</v>
      </c>
      <c r="BQ25">
        <v>147</v>
      </c>
      <c r="BR25" s="8">
        <v>2340</v>
      </c>
      <c r="BS25" s="8">
        <f t="shared" si="7"/>
        <v>16380</v>
      </c>
      <c r="BT25" t="s">
        <v>224</v>
      </c>
      <c r="BU25">
        <v>618</v>
      </c>
      <c r="BV25">
        <v>2</v>
      </c>
      <c r="BW25">
        <v>177</v>
      </c>
    </row>
    <row r="26" spans="1:75">
      <c r="A26" t="s">
        <v>24</v>
      </c>
      <c r="B26">
        <v>200</v>
      </c>
      <c r="C26">
        <v>205</v>
      </c>
      <c r="D26">
        <f t="shared" si="0"/>
        <v>5</v>
      </c>
      <c r="E26" t="s">
        <v>133</v>
      </c>
      <c r="F26">
        <f t="shared" si="1"/>
        <v>60.96</v>
      </c>
      <c r="G26">
        <f t="shared" si="2"/>
        <v>62.484000000000002</v>
      </c>
      <c r="H26">
        <f t="shared" si="3"/>
        <v>1.5240000000000009</v>
      </c>
      <c r="I26">
        <v>6.49</v>
      </c>
      <c r="J26" t="s">
        <v>224</v>
      </c>
      <c r="K26">
        <v>20.7</v>
      </c>
      <c r="L26">
        <v>3.2</v>
      </c>
      <c r="M26">
        <v>30.5</v>
      </c>
      <c r="N26">
        <v>110</v>
      </c>
      <c r="O26">
        <v>0.13</v>
      </c>
      <c r="P26">
        <v>1090</v>
      </c>
      <c r="Q26">
        <v>0.38</v>
      </c>
      <c r="R26">
        <v>0.3</v>
      </c>
      <c r="S26">
        <v>0.19</v>
      </c>
      <c r="T26">
        <v>5.6</v>
      </c>
      <c r="U26">
        <v>0.33</v>
      </c>
      <c r="V26">
        <v>2.2999999999999998</v>
      </c>
      <c r="W26">
        <v>0.09</v>
      </c>
      <c r="X26">
        <v>1.4</v>
      </c>
      <c r="Y26">
        <v>0.05</v>
      </c>
      <c r="Z26" t="s">
        <v>225</v>
      </c>
      <c r="AA26">
        <v>11.1</v>
      </c>
      <c r="AB26">
        <v>1.7</v>
      </c>
      <c r="AC26">
        <v>5</v>
      </c>
      <c r="AD26" t="s">
        <v>226</v>
      </c>
      <c r="AE26">
        <v>0.38</v>
      </c>
      <c r="AF26">
        <v>1.8</v>
      </c>
      <c r="AG26">
        <v>0.57999999999999996</v>
      </c>
      <c r="AH26">
        <v>1</v>
      </c>
      <c r="AI26">
        <v>60.9</v>
      </c>
      <c r="AJ26">
        <v>0.6</v>
      </c>
      <c r="AK26">
        <v>0.05</v>
      </c>
      <c r="AL26">
        <v>0.18</v>
      </c>
      <c r="AM26" t="s">
        <v>227</v>
      </c>
      <c r="AN26">
        <v>0.01</v>
      </c>
      <c r="AO26">
        <v>0.1</v>
      </c>
      <c r="AP26" s="6">
        <v>527</v>
      </c>
      <c r="AQ26" s="6">
        <f t="shared" si="4"/>
        <v>2635</v>
      </c>
      <c r="AR26" t="s">
        <v>224</v>
      </c>
      <c r="AS26">
        <v>2.2999999999999998</v>
      </c>
      <c r="AT26">
        <v>0.4</v>
      </c>
      <c r="AU26">
        <v>97</v>
      </c>
      <c r="AV26">
        <v>84</v>
      </c>
      <c r="AW26">
        <v>22.3</v>
      </c>
      <c r="AX26">
        <v>4.49</v>
      </c>
      <c r="AY26" s="7">
        <v>33.6</v>
      </c>
      <c r="AZ26" s="7">
        <f t="shared" si="5"/>
        <v>168</v>
      </c>
      <c r="BA26">
        <v>2.15</v>
      </c>
      <c r="BB26">
        <v>13.3</v>
      </c>
      <c r="BC26">
        <v>0.33</v>
      </c>
      <c r="BD26">
        <v>7.0000000000000007E-2</v>
      </c>
      <c r="BE26">
        <v>0.11</v>
      </c>
      <c r="BF26" s="37">
        <v>18.75</v>
      </c>
      <c r="BG26" s="38">
        <f t="shared" si="6"/>
        <v>93.75</v>
      </c>
      <c r="BH26">
        <v>0.3</v>
      </c>
      <c r="BI26">
        <v>0.04</v>
      </c>
      <c r="BJ26" t="s">
        <v>228</v>
      </c>
      <c r="BK26" t="s">
        <v>228</v>
      </c>
      <c r="BL26">
        <v>3.09</v>
      </c>
      <c r="BM26">
        <v>98.5</v>
      </c>
      <c r="BN26">
        <v>0.9</v>
      </c>
      <c r="BO26" t="s">
        <v>226</v>
      </c>
      <c r="BP26" t="s">
        <v>227</v>
      </c>
      <c r="BQ26">
        <v>142</v>
      </c>
      <c r="BR26" s="8">
        <v>1615</v>
      </c>
      <c r="BS26" s="8">
        <f t="shared" si="7"/>
        <v>8075</v>
      </c>
      <c r="BT26" t="s">
        <v>224</v>
      </c>
      <c r="BU26">
        <v>550</v>
      </c>
      <c r="BV26">
        <v>4</v>
      </c>
      <c r="BW26">
        <v>179</v>
      </c>
    </row>
    <row r="27" spans="1:75">
      <c r="A27" t="s">
        <v>25</v>
      </c>
      <c r="B27">
        <v>205</v>
      </c>
      <c r="C27">
        <v>209</v>
      </c>
      <c r="D27">
        <f t="shared" si="0"/>
        <v>4</v>
      </c>
      <c r="E27" t="s">
        <v>133</v>
      </c>
      <c r="F27">
        <f t="shared" si="1"/>
        <v>62.484000000000002</v>
      </c>
      <c r="G27">
        <f t="shared" si="2"/>
        <v>63.703200000000002</v>
      </c>
      <c r="H27">
        <f t="shared" si="3"/>
        <v>1.2192000000000007</v>
      </c>
      <c r="I27">
        <v>6.12</v>
      </c>
      <c r="J27" t="s">
        <v>224</v>
      </c>
      <c r="K27">
        <v>28</v>
      </c>
      <c r="L27">
        <v>6.6</v>
      </c>
      <c r="M27">
        <v>46.9</v>
      </c>
      <c r="N27">
        <v>150</v>
      </c>
      <c r="O27">
        <v>0.23</v>
      </c>
      <c r="P27">
        <v>1670</v>
      </c>
      <c r="Q27">
        <v>1.03</v>
      </c>
      <c r="R27">
        <v>0.5</v>
      </c>
      <c r="S27">
        <v>0.3</v>
      </c>
      <c r="T27">
        <v>6.4</v>
      </c>
      <c r="U27">
        <v>1</v>
      </c>
      <c r="V27">
        <v>2.2000000000000002</v>
      </c>
      <c r="W27">
        <v>0.17</v>
      </c>
      <c r="X27">
        <v>2.7</v>
      </c>
      <c r="Y27">
        <v>7.0000000000000007E-2</v>
      </c>
      <c r="Z27" t="s">
        <v>225</v>
      </c>
      <c r="AA27">
        <v>9.4</v>
      </c>
      <c r="AB27">
        <v>4.0999999999999996</v>
      </c>
      <c r="AC27">
        <v>36</v>
      </c>
      <c r="AD27" t="s">
        <v>226</v>
      </c>
      <c r="AE27">
        <v>0.89</v>
      </c>
      <c r="AF27">
        <v>3.4</v>
      </c>
      <c r="AG27">
        <v>0.98</v>
      </c>
      <c r="AH27">
        <v>1</v>
      </c>
      <c r="AI27">
        <v>66.599999999999994</v>
      </c>
      <c r="AJ27">
        <v>0.5</v>
      </c>
      <c r="AK27">
        <v>0.18</v>
      </c>
      <c r="AL27">
        <v>0.15</v>
      </c>
      <c r="AM27" t="s">
        <v>227</v>
      </c>
      <c r="AN27">
        <v>0.02</v>
      </c>
      <c r="AO27">
        <v>0.09</v>
      </c>
      <c r="AP27" s="6">
        <v>358</v>
      </c>
      <c r="AQ27" s="6">
        <f t="shared" si="4"/>
        <v>1432</v>
      </c>
      <c r="AR27" t="s">
        <v>224</v>
      </c>
      <c r="AS27">
        <v>5.2</v>
      </c>
      <c r="AT27">
        <v>0.59</v>
      </c>
      <c r="AU27">
        <v>109</v>
      </c>
      <c r="AV27">
        <v>82</v>
      </c>
      <c r="AW27">
        <v>24.7</v>
      </c>
      <c r="AX27">
        <v>4.5</v>
      </c>
      <c r="AY27" s="7">
        <v>32.1</v>
      </c>
      <c r="AZ27" s="7">
        <f t="shared" si="5"/>
        <v>128.4</v>
      </c>
      <c r="BA27">
        <v>2.93</v>
      </c>
      <c r="BB27">
        <v>13.9</v>
      </c>
      <c r="BC27">
        <v>0.35</v>
      </c>
      <c r="BD27">
        <v>0.09</v>
      </c>
      <c r="BE27">
        <v>0.1</v>
      </c>
      <c r="BF27" s="37">
        <v>16.399999999999999</v>
      </c>
      <c r="BG27" s="38">
        <f t="shared" si="6"/>
        <v>65.599999999999994</v>
      </c>
      <c r="BH27">
        <v>0.28999999999999998</v>
      </c>
      <c r="BI27">
        <v>0.12</v>
      </c>
      <c r="BJ27">
        <v>0.01</v>
      </c>
      <c r="BK27" t="s">
        <v>228</v>
      </c>
      <c r="BL27">
        <v>2.96</v>
      </c>
      <c r="BM27">
        <v>98.5</v>
      </c>
      <c r="BN27">
        <v>1.2</v>
      </c>
      <c r="BO27">
        <v>5</v>
      </c>
      <c r="BP27" t="s">
        <v>227</v>
      </c>
      <c r="BQ27">
        <v>139</v>
      </c>
      <c r="BR27" s="8">
        <v>2310</v>
      </c>
      <c r="BS27" s="8">
        <f t="shared" si="7"/>
        <v>9240</v>
      </c>
      <c r="BT27" t="s">
        <v>224</v>
      </c>
      <c r="BU27">
        <v>567</v>
      </c>
      <c r="BV27">
        <v>5</v>
      </c>
      <c r="BW27">
        <v>179</v>
      </c>
    </row>
    <row r="28" spans="1:75">
      <c r="A28" t="s">
        <v>26</v>
      </c>
      <c r="B28">
        <v>209</v>
      </c>
      <c r="C28">
        <v>217</v>
      </c>
      <c r="D28">
        <f t="shared" si="0"/>
        <v>8</v>
      </c>
      <c r="E28" t="s">
        <v>133</v>
      </c>
      <c r="F28">
        <f t="shared" si="1"/>
        <v>63.703200000000002</v>
      </c>
      <c r="G28">
        <f t="shared" si="2"/>
        <v>66.141599999999997</v>
      </c>
      <c r="H28">
        <f t="shared" si="3"/>
        <v>2.4383999999999943</v>
      </c>
      <c r="I28">
        <v>7.32</v>
      </c>
      <c r="J28">
        <v>1</v>
      </c>
      <c r="K28">
        <v>27.2</v>
      </c>
      <c r="L28">
        <v>4.5</v>
      </c>
      <c r="M28">
        <v>33.700000000000003</v>
      </c>
      <c r="N28">
        <v>140</v>
      </c>
      <c r="O28">
        <v>0.08</v>
      </c>
      <c r="P28">
        <v>1950</v>
      </c>
      <c r="Q28">
        <v>0.42</v>
      </c>
      <c r="R28">
        <v>0.28999999999999998</v>
      </c>
      <c r="S28">
        <v>0.2</v>
      </c>
      <c r="T28">
        <v>5.6</v>
      </c>
      <c r="U28">
        <v>0.47</v>
      </c>
      <c r="V28">
        <v>2.1</v>
      </c>
      <c r="W28">
        <v>7.0000000000000007E-2</v>
      </c>
      <c r="X28">
        <v>2.1</v>
      </c>
      <c r="Y28">
        <v>0.06</v>
      </c>
      <c r="Z28" t="s">
        <v>225</v>
      </c>
      <c r="AA28">
        <v>10.8</v>
      </c>
      <c r="AB28">
        <v>2.2999999999999998</v>
      </c>
      <c r="AC28">
        <v>13</v>
      </c>
      <c r="AD28" t="s">
        <v>226</v>
      </c>
      <c r="AE28">
        <v>0.56000000000000005</v>
      </c>
      <c r="AF28">
        <v>1.7</v>
      </c>
      <c r="AG28">
        <v>0.62</v>
      </c>
      <c r="AH28">
        <v>1</v>
      </c>
      <c r="AI28">
        <v>70.3</v>
      </c>
      <c r="AJ28">
        <v>0.6</v>
      </c>
      <c r="AK28">
        <v>7.0000000000000007E-2</v>
      </c>
      <c r="AL28">
        <v>7.0000000000000007E-2</v>
      </c>
      <c r="AM28" t="s">
        <v>227</v>
      </c>
      <c r="AN28" t="s">
        <v>228</v>
      </c>
      <c r="AO28">
        <v>0.08</v>
      </c>
      <c r="AP28" s="6">
        <v>479</v>
      </c>
      <c r="AQ28" s="6">
        <f t="shared" si="4"/>
        <v>3832</v>
      </c>
      <c r="AR28" t="s">
        <v>224</v>
      </c>
      <c r="AS28">
        <v>2.6</v>
      </c>
      <c r="AT28">
        <v>0.4</v>
      </c>
      <c r="AU28">
        <v>85</v>
      </c>
      <c r="AV28">
        <v>78</v>
      </c>
      <c r="AW28">
        <v>23</v>
      </c>
      <c r="AX28">
        <v>4.88</v>
      </c>
      <c r="AY28" s="7">
        <v>32.700000000000003</v>
      </c>
      <c r="AZ28" s="7">
        <f t="shared" si="5"/>
        <v>261.60000000000002</v>
      </c>
      <c r="BA28">
        <v>2.77</v>
      </c>
      <c r="BB28">
        <v>13.95</v>
      </c>
      <c r="BC28">
        <v>0.35</v>
      </c>
      <c r="BD28">
        <v>0.06</v>
      </c>
      <c r="BE28">
        <v>0.14000000000000001</v>
      </c>
      <c r="BF28" s="37">
        <v>18.399999999999999</v>
      </c>
      <c r="BG28" s="38">
        <f t="shared" si="6"/>
        <v>147.19999999999999</v>
      </c>
      <c r="BH28">
        <v>0.3</v>
      </c>
      <c r="BI28">
        <v>0.06</v>
      </c>
      <c r="BJ28" t="s">
        <v>228</v>
      </c>
      <c r="BK28" t="s">
        <v>228</v>
      </c>
      <c r="BL28">
        <v>3.49</v>
      </c>
      <c r="BM28">
        <v>100</v>
      </c>
      <c r="BN28">
        <v>1.1000000000000001</v>
      </c>
      <c r="BO28" t="s">
        <v>226</v>
      </c>
      <c r="BP28" t="s">
        <v>227</v>
      </c>
      <c r="BQ28">
        <v>134</v>
      </c>
      <c r="BR28" s="8">
        <v>2730</v>
      </c>
      <c r="BS28" s="8">
        <f t="shared" si="7"/>
        <v>21840</v>
      </c>
      <c r="BT28" t="s">
        <v>224</v>
      </c>
      <c r="BU28">
        <v>595</v>
      </c>
      <c r="BV28">
        <v>5</v>
      </c>
      <c r="BW28">
        <v>171</v>
      </c>
    </row>
    <row r="29" spans="1:75">
      <c r="A29" t="s">
        <v>27</v>
      </c>
      <c r="B29">
        <v>217</v>
      </c>
      <c r="C29">
        <v>226</v>
      </c>
      <c r="D29">
        <f t="shared" si="0"/>
        <v>9</v>
      </c>
      <c r="E29" t="s">
        <v>133</v>
      </c>
      <c r="F29">
        <f t="shared" si="1"/>
        <v>66.141599999999997</v>
      </c>
      <c r="G29">
        <f t="shared" si="2"/>
        <v>68.884799999999998</v>
      </c>
      <c r="H29">
        <f t="shared" si="3"/>
        <v>2.7432000000000016</v>
      </c>
      <c r="I29">
        <v>6.8</v>
      </c>
      <c r="J29">
        <v>1</v>
      </c>
      <c r="K29">
        <v>12.8</v>
      </c>
      <c r="L29">
        <v>1.5</v>
      </c>
      <c r="M29">
        <v>30.9</v>
      </c>
      <c r="N29">
        <v>90</v>
      </c>
      <c r="O29">
        <v>0.04</v>
      </c>
      <c r="P29">
        <v>2320</v>
      </c>
      <c r="Q29">
        <v>0.24</v>
      </c>
      <c r="R29">
        <v>0.19</v>
      </c>
      <c r="S29">
        <v>0.13</v>
      </c>
      <c r="T29">
        <v>4.5999999999999996</v>
      </c>
      <c r="U29">
        <v>0.14000000000000001</v>
      </c>
      <c r="V29">
        <v>2</v>
      </c>
      <c r="W29">
        <v>0.05</v>
      </c>
      <c r="X29">
        <v>0.7</v>
      </c>
      <c r="Y29">
        <v>0.03</v>
      </c>
      <c r="Z29" t="s">
        <v>225</v>
      </c>
      <c r="AA29">
        <v>10.7</v>
      </c>
      <c r="AB29">
        <v>0.7</v>
      </c>
      <c r="AC29">
        <v>9</v>
      </c>
      <c r="AD29" t="s">
        <v>226</v>
      </c>
      <c r="AE29">
        <v>0.16</v>
      </c>
      <c r="AF29">
        <v>1.2</v>
      </c>
      <c r="AG29">
        <v>0.2</v>
      </c>
      <c r="AH29" t="s">
        <v>224</v>
      </c>
      <c r="AI29">
        <v>56.9</v>
      </c>
      <c r="AJ29">
        <v>0.6</v>
      </c>
      <c r="AK29">
        <v>0.03</v>
      </c>
      <c r="AL29" t="s">
        <v>229</v>
      </c>
      <c r="AM29" t="s">
        <v>227</v>
      </c>
      <c r="AN29" t="s">
        <v>228</v>
      </c>
      <c r="AO29" t="s">
        <v>229</v>
      </c>
      <c r="AP29" s="6">
        <v>444</v>
      </c>
      <c r="AQ29" s="6">
        <f t="shared" si="4"/>
        <v>3996</v>
      </c>
      <c r="AR29" t="s">
        <v>224</v>
      </c>
      <c r="AS29">
        <v>1.3</v>
      </c>
      <c r="AT29">
        <v>0.26</v>
      </c>
      <c r="AU29">
        <v>69</v>
      </c>
      <c r="AV29">
        <v>75</v>
      </c>
      <c r="AW29">
        <v>21.1</v>
      </c>
      <c r="AX29">
        <v>3.86</v>
      </c>
      <c r="AY29" s="7">
        <v>34.4</v>
      </c>
      <c r="AZ29" s="7">
        <f t="shared" si="5"/>
        <v>309.59999999999997</v>
      </c>
      <c r="BA29">
        <v>2</v>
      </c>
      <c r="BB29">
        <v>13.9</v>
      </c>
      <c r="BC29">
        <v>0.27</v>
      </c>
      <c r="BD29">
        <v>0.05</v>
      </c>
      <c r="BE29">
        <v>0.14000000000000001</v>
      </c>
      <c r="BF29" s="37">
        <v>20</v>
      </c>
      <c r="BG29" s="38">
        <f t="shared" si="6"/>
        <v>180</v>
      </c>
      <c r="BH29">
        <v>0.3</v>
      </c>
      <c r="BI29">
        <v>0.03</v>
      </c>
      <c r="BJ29" t="s">
        <v>228</v>
      </c>
      <c r="BK29" t="s">
        <v>228</v>
      </c>
      <c r="BL29">
        <v>2.94</v>
      </c>
      <c r="BM29">
        <v>99</v>
      </c>
      <c r="BN29">
        <v>1.5</v>
      </c>
      <c r="BO29">
        <v>11</v>
      </c>
      <c r="BP29" t="s">
        <v>227</v>
      </c>
      <c r="BQ29">
        <v>148</v>
      </c>
      <c r="BR29" s="8">
        <v>3460</v>
      </c>
      <c r="BS29" s="8">
        <f t="shared" si="7"/>
        <v>31140</v>
      </c>
      <c r="BT29" t="s">
        <v>224</v>
      </c>
      <c r="BU29">
        <v>656</v>
      </c>
      <c r="BV29">
        <v>3</v>
      </c>
      <c r="BW29">
        <v>173</v>
      </c>
    </row>
    <row r="30" spans="1:75">
      <c r="A30" t="s">
        <v>28</v>
      </c>
      <c r="B30">
        <v>226</v>
      </c>
      <c r="C30">
        <v>231</v>
      </c>
      <c r="D30">
        <f t="shared" si="0"/>
        <v>5</v>
      </c>
      <c r="E30" t="s">
        <v>133</v>
      </c>
      <c r="F30">
        <f t="shared" si="1"/>
        <v>68.884799999999998</v>
      </c>
      <c r="G30">
        <f t="shared" si="2"/>
        <v>70.408799999999999</v>
      </c>
      <c r="H30">
        <f t="shared" si="3"/>
        <v>1.5240000000000009</v>
      </c>
      <c r="I30">
        <v>4.9400000000000004</v>
      </c>
      <c r="J30">
        <v>1</v>
      </c>
      <c r="K30">
        <v>22.4</v>
      </c>
      <c r="L30">
        <v>3.7</v>
      </c>
      <c r="M30">
        <v>35.5</v>
      </c>
      <c r="N30">
        <v>90</v>
      </c>
      <c r="O30">
        <v>0.11</v>
      </c>
      <c r="P30">
        <v>1710</v>
      </c>
      <c r="Q30">
        <v>0.47</v>
      </c>
      <c r="R30">
        <v>0.28000000000000003</v>
      </c>
      <c r="S30">
        <v>0.17</v>
      </c>
      <c r="T30">
        <v>4.5999999999999996</v>
      </c>
      <c r="U30">
        <v>0.35</v>
      </c>
      <c r="V30">
        <v>2.1</v>
      </c>
      <c r="W30">
        <v>0.08</v>
      </c>
      <c r="X30">
        <v>1.7</v>
      </c>
      <c r="Y30">
        <v>0.03</v>
      </c>
      <c r="Z30" t="s">
        <v>225</v>
      </c>
      <c r="AA30">
        <v>11.1</v>
      </c>
      <c r="AB30">
        <v>1.8</v>
      </c>
      <c r="AC30">
        <v>13</v>
      </c>
      <c r="AD30" t="s">
        <v>226</v>
      </c>
      <c r="AE30">
        <v>0.45</v>
      </c>
      <c r="AF30">
        <v>2</v>
      </c>
      <c r="AG30">
        <v>0.51</v>
      </c>
      <c r="AH30">
        <v>1</v>
      </c>
      <c r="AI30">
        <v>74.400000000000006</v>
      </c>
      <c r="AJ30">
        <v>0.6</v>
      </c>
      <c r="AK30">
        <v>0.05</v>
      </c>
      <c r="AL30">
        <v>0.16</v>
      </c>
      <c r="AM30" t="s">
        <v>227</v>
      </c>
      <c r="AN30">
        <v>0.01</v>
      </c>
      <c r="AO30">
        <v>0.06</v>
      </c>
      <c r="AP30" s="6">
        <v>403</v>
      </c>
      <c r="AQ30" s="6">
        <f t="shared" si="4"/>
        <v>2015</v>
      </c>
      <c r="AR30" t="s">
        <v>224</v>
      </c>
      <c r="AS30">
        <v>2.5</v>
      </c>
      <c r="AT30">
        <v>0.43</v>
      </c>
      <c r="AU30">
        <v>81</v>
      </c>
      <c r="AV30">
        <v>79</v>
      </c>
      <c r="AW30">
        <v>23.4</v>
      </c>
      <c r="AX30">
        <v>4.71</v>
      </c>
      <c r="AY30" s="7">
        <v>32.9</v>
      </c>
      <c r="AZ30" s="7">
        <f t="shared" si="5"/>
        <v>164.5</v>
      </c>
      <c r="BA30">
        <v>2.23</v>
      </c>
      <c r="BB30">
        <v>14.1</v>
      </c>
      <c r="BC30">
        <v>0.37</v>
      </c>
      <c r="BD30">
        <v>0.08</v>
      </c>
      <c r="BE30">
        <v>0.09</v>
      </c>
      <c r="BF30" s="37">
        <v>18.55</v>
      </c>
      <c r="BG30" s="38">
        <f t="shared" si="6"/>
        <v>92.75</v>
      </c>
      <c r="BH30">
        <v>0.28999999999999998</v>
      </c>
      <c r="BI30">
        <v>0.04</v>
      </c>
      <c r="BJ30" t="s">
        <v>228</v>
      </c>
      <c r="BK30" t="s">
        <v>228</v>
      </c>
      <c r="BL30">
        <v>2.37</v>
      </c>
      <c r="BM30">
        <v>99.1</v>
      </c>
      <c r="BN30">
        <v>0.8</v>
      </c>
      <c r="BO30">
        <v>10</v>
      </c>
      <c r="BP30" t="s">
        <v>227</v>
      </c>
      <c r="BQ30">
        <v>144</v>
      </c>
      <c r="BR30" s="8">
        <v>2460</v>
      </c>
      <c r="BS30" s="8">
        <f t="shared" si="7"/>
        <v>12300</v>
      </c>
      <c r="BT30" t="s">
        <v>224</v>
      </c>
      <c r="BU30">
        <v>619</v>
      </c>
      <c r="BV30" t="s">
        <v>225</v>
      </c>
      <c r="BW30">
        <v>165</v>
      </c>
    </row>
    <row r="31" spans="1:75">
      <c r="A31" t="s">
        <v>29</v>
      </c>
      <c r="B31">
        <v>231</v>
      </c>
      <c r="C31">
        <v>236</v>
      </c>
      <c r="D31">
        <f t="shared" si="0"/>
        <v>5</v>
      </c>
      <c r="E31" t="s">
        <v>137</v>
      </c>
      <c r="F31">
        <f t="shared" si="1"/>
        <v>70.408799999999999</v>
      </c>
      <c r="G31">
        <f t="shared" si="2"/>
        <v>71.9328</v>
      </c>
      <c r="H31">
        <f t="shared" si="3"/>
        <v>1.5240000000000009</v>
      </c>
      <c r="I31">
        <v>5.62</v>
      </c>
      <c r="J31">
        <v>1</v>
      </c>
      <c r="K31">
        <v>26.9</v>
      </c>
      <c r="L31">
        <v>4.0999999999999996</v>
      </c>
      <c r="M31">
        <v>27.1</v>
      </c>
      <c r="N31">
        <v>40</v>
      </c>
      <c r="O31">
        <v>0.11</v>
      </c>
      <c r="P31">
        <v>2190</v>
      </c>
      <c r="Q31">
        <v>0.47</v>
      </c>
      <c r="R31">
        <v>0.34</v>
      </c>
      <c r="S31">
        <v>0.09</v>
      </c>
      <c r="T31">
        <v>4.0999999999999996</v>
      </c>
      <c r="U31">
        <v>0.4</v>
      </c>
      <c r="V31">
        <v>3</v>
      </c>
      <c r="W31">
        <v>0.09</v>
      </c>
      <c r="X31">
        <v>1.8</v>
      </c>
      <c r="Y31">
        <v>0.06</v>
      </c>
      <c r="Z31" t="s">
        <v>225</v>
      </c>
      <c r="AA31">
        <v>13.2</v>
      </c>
      <c r="AB31">
        <v>2</v>
      </c>
      <c r="AC31" t="s">
        <v>226</v>
      </c>
      <c r="AD31" t="s">
        <v>226</v>
      </c>
      <c r="AE31">
        <v>0.48</v>
      </c>
      <c r="AF31">
        <v>3.2</v>
      </c>
      <c r="AG31">
        <v>0.46</v>
      </c>
      <c r="AH31">
        <v>1</v>
      </c>
      <c r="AI31">
        <v>30.1</v>
      </c>
      <c r="AJ31">
        <v>0.7</v>
      </c>
      <c r="AK31">
        <v>0.06</v>
      </c>
      <c r="AL31">
        <v>0.21</v>
      </c>
      <c r="AM31" t="s">
        <v>227</v>
      </c>
      <c r="AN31">
        <v>0.02</v>
      </c>
      <c r="AO31">
        <v>0.09</v>
      </c>
      <c r="AP31" s="6">
        <v>503</v>
      </c>
      <c r="AQ31" s="6">
        <f t="shared" si="4"/>
        <v>2515</v>
      </c>
      <c r="AR31" t="s">
        <v>224</v>
      </c>
      <c r="AS31">
        <v>2.7</v>
      </c>
      <c r="AT31">
        <v>0.44</v>
      </c>
      <c r="AU31">
        <v>63</v>
      </c>
      <c r="AV31">
        <v>100</v>
      </c>
      <c r="AW31">
        <v>18.7</v>
      </c>
      <c r="AX31">
        <v>2.2400000000000002</v>
      </c>
      <c r="AY31" s="7">
        <v>37.5</v>
      </c>
      <c r="AZ31" s="7">
        <f t="shared" si="5"/>
        <v>187.5</v>
      </c>
      <c r="BA31">
        <v>1.06</v>
      </c>
      <c r="BB31">
        <v>13.5</v>
      </c>
      <c r="BC31">
        <v>0.16</v>
      </c>
      <c r="BD31">
        <v>0.08</v>
      </c>
      <c r="BE31">
        <v>0.13</v>
      </c>
      <c r="BF31" s="37">
        <v>23.2</v>
      </c>
      <c r="BG31" s="38">
        <f t="shared" si="6"/>
        <v>116</v>
      </c>
      <c r="BH31">
        <v>0.31</v>
      </c>
      <c r="BI31">
        <v>0.09</v>
      </c>
      <c r="BJ31" t="s">
        <v>228</v>
      </c>
      <c r="BK31" t="s">
        <v>228</v>
      </c>
      <c r="BL31">
        <v>3</v>
      </c>
      <c r="BM31">
        <v>100</v>
      </c>
      <c r="BN31">
        <v>1</v>
      </c>
      <c r="BO31">
        <v>8</v>
      </c>
      <c r="BP31" t="s">
        <v>227</v>
      </c>
      <c r="BQ31">
        <v>154</v>
      </c>
      <c r="BR31" s="8">
        <v>3200</v>
      </c>
      <c r="BS31" s="8">
        <f t="shared" si="7"/>
        <v>16000</v>
      </c>
      <c r="BT31" t="s">
        <v>224</v>
      </c>
      <c r="BU31">
        <v>671</v>
      </c>
      <c r="BV31" t="s">
        <v>225</v>
      </c>
      <c r="BW31">
        <v>182</v>
      </c>
    </row>
    <row r="32" spans="1:75">
      <c r="A32" t="s">
        <v>30</v>
      </c>
      <c r="B32">
        <v>236</v>
      </c>
      <c r="C32">
        <v>241</v>
      </c>
      <c r="D32">
        <f t="shared" si="0"/>
        <v>5</v>
      </c>
      <c r="E32" t="s">
        <v>137</v>
      </c>
      <c r="F32">
        <f t="shared" si="1"/>
        <v>71.9328</v>
      </c>
      <c r="G32">
        <f t="shared" si="2"/>
        <v>73.456800000000001</v>
      </c>
      <c r="H32">
        <f t="shared" si="3"/>
        <v>1.5240000000000009</v>
      </c>
      <c r="I32">
        <v>4.9400000000000004</v>
      </c>
      <c r="J32">
        <v>1</v>
      </c>
      <c r="K32">
        <v>17.899999999999999</v>
      </c>
      <c r="L32">
        <v>2.8</v>
      </c>
      <c r="M32">
        <v>30.4</v>
      </c>
      <c r="N32">
        <v>50</v>
      </c>
      <c r="O32">
        <v>0.12</v>
      </c>
      <c r="P32">
        <v>2520</v>
      </c>
      <c r="Q32">
        <v>0.37</v>
      </c>
      <c r="R32">
        <v>0.32</v>
      </c>
      <c r="S32">
        <v>7.0000000000000007E-2</v>
      </c>
      <c r="T32">
        <v>5.4</v>
      </c>
      <c r="U32">
        <v>0.33</v>
      </c>
      <c r="V32">
        <v>2.6</v>
      </c>
      <c r="W32">
        <v>7.0000000000000007E-2</v>
      </c>
      <c r="X32">
        <v>1.3</v>
      </c>
      <c r="Y32">
        <v>0.05</v>
      </c>
      <c r="Z32" t="s">
        <v>225</v>
      </c>
      <c r="AA32">
        <v>12.1</v>
      </c>
      <c r="AB32">
        <v>1.4</v>
      </c>
      <c r="AC32" t="s">
        <v>226</v>
      </c>
      <c r="AD32" t="s">
        <v>226</v>
      </c>
      <c r="AE32">
        <v>0.34</v>
      </c>
      <c r="AF32">
        <v>2.6</v>
      </c>
      <c r="AG32">
        <v>0.35</v>
      </c>
      <c r="AH32">
        <v>1</v>
      </c>
      <c r="AI32">
        <v>27.7</v>
      </c>
      <c r="AJ32">
        <v>0.6</v>
      </c>
      <c r="AK32">
        <v>0.05</v>
      </c>
      <c r="AL32">
        <v>0.13</v>
      </c>
      <c r="AM32" t="s">
        <v>227</v>
      </c>
      <c r="AN32" t="s">
        <v>228</v>
      </c>
      <c r="AO32">
        <v>7.0000000000000007E-2</v>
      </c>
      <c r="AP32" s="6">
        <v>535</v>
      </c>
      <c r="AQ32" s="6">
        <f t="shared" si="4"/>
        <v>2675</v>
      </c>
      <c r="AR32" t="s">
        <v>224</v>
      </c>
      <c r="AS32">
        <v>2.1</v>
      </c>
      <c r="AT32">
        <v>0.43</v>
      </c>
      <c r="AU32">
        <v>71</v>
      </c>
      <c r="AV32">
        <v>92</v>
      </c>
      <c r="AW32">
        <v>18.149999999999999</v>
      </c>
      <c r="AX32">
        <v>1.99</v>
      </c>
      <c r="AY32" s="7">
        <v>39.4</v>
      </c>
      <c r="AZ32" s="7">
        <f t="shared" si="5"/>
        <v>197</v>
      </c>
      <c r="BA32">
        <v>0.99</v>
      </c>
      <c r="BB32">
        <v>13.55</v>
      </c>
      <c r="BC32">
        <v>0.12</v>
      </c>
      <c r="BD32">
        <v>7.0000000000000007E-2</v>
      </c>
      <c r="BE32">
        <v>0.18</v>
      </c>
      <c r="BF32" s="37">
        <v>22.8</v>
      </c>
      <c r="BG32" s="38">
        <f t="shared" si="6"/>
        <v>114</v>
      </c>
      <c r="BH32">
        <v>0.31</v>
      </c>
      <c r="BI32">
        <v>0.02</v>
      </c>
      <c r="BJ32" t="s">
        <v>228</v>
      </c>
      <c r="BK32" t="s">
        <v>228</v>
      </c>
      <c r="BL32">
        <v>1.88</v>
      </c>
      <c r="BM32">
        <v>99.5</v>
      </c>
      <c r="BN32">
        <v>1.5</v>
      </c>
      <c r="BO32">
        <v>5</v>
      </c>
      <c r="BP32" t="s">
        <v>227</v>
      </c>
      <c r="BQ32">
        <v>164</v>
      </c>
      <c r="BR32" s="8">
        <v>3620</v>
      </c>
      <c r="BS32" s="8">
        <f t="shared" si="7"/>
        <v>18100</v>
      </c>
      <c r="BT32" t="s">
        <v>224</v>
      </c>
      <c r="BU32">
        <v>699</v>
      </c>
      <c r="BV32" t="s">
        <v>225</v>
      </c>
      <c r="BW32">
        <v>190</v>
      </c>
    </row>
    <row r="33" spans="1:75">
      <c r="A33" t="s">
        <v>31</v>
      </c>
      <c r="B33">
        <v>241</v>
      </c>
      <c r="C33">
        <v>246</v>
      </c>
      <c r="D33">
        <f t="shared" si="0"/>
        <v>5</v>
      </c>
      <c r="E33" t="s">
        <v>138</v>
      </c>
      <c r="F33">
        <f t="shared" si="1"/>
        <v>73.456800000000001</v>
      </c>
      <c r="G33">
        <f t="shared" si="2"/>
        <v>74.980800000000002</v>
      </c>
      <c r="H33">
        <f t="shared" si="3"/>
        <v>1.5240000000000009</v>
      </c>
      <c r="I33">
        <v>5.63</v>
      </c>
      <c r="J33">
        <v>1</v>
      </c>
      <c r="K33">
        <v>16.100000000000001</v>
      </c>
      <c r="L33">
        <v>2.8</v>
      </c>
      <c r="M33">
        <v>36.299999999999997</v>
      </c>
      <c r="N33">
        <v>140</v>
      </c>
      <c r="O33">
        <v>0.11</v>
      </c>
      <c r="P33">
        <v>2320</v>
      </c>
      <c r="Q33">
        <v>0.39</v>
      </c>
      <c r="R33">
        <v>0.27</v>
      </c>
      <c r="S33">
        <v>0.1</v>
      </c>
      <c r="T33">
        <v>5.5</v>
      </c>
      <c r="U33">
        <v>0.3</v>
      </c>
      <c r="V33">
        <v>2.1</v>
      </c>
      <c r="W33">
        <v>0.06</v>
      </c>
      <c r="X33">
        <v>1.1000000000000001</v>
      </c>
      <c r="Y33">
        <v>0.03</v>
      </c>
      <c r="Z33" t="s">
        <v>225</v>
      </c>
      <c r="AA33">
        <v>9.1</v>
      </c>
      <c r="AB33">
        <v>1.4</v>
      </c>
      <c r="AC33">
        <v>16</v>
      </c>
      <c r="AD33" t="s">
        <v>226</v>
      </c>
      <c r="AE33">
        <v>0.32</v>
      </c>
      <c r="AF33">
        <v>2.2999999999999998</v>
      </c>
      <c r="AG33">
        <v>0.45</v>
      </c>
      <c r="AH33">
        <v>1</v>
      </c>
      <c r="AI33">
        <v>28.5</v>
      </c>
      <c r="AJ33">
        <v>0.4</v>
      </c>
      <c r="AK33">
        <v>0.05</v>
      </c>
      <c r="AL33">
        <v>0.12</v>
      </c>
      <c r="AM33" t="s">
        <v>227</v>
      </c>
      <c r="AN33" t="s">
        <v>228</v>
      </c>
      <c r="AO33" t="s">
        <v>229</v>
      </c>
      <c r="AP33" s="6">
        <v>538</v>
      </c>
      <c r="AQ33" s="6">
        <f t="shared" si="4"/>
        <v>2690</v>
      </c>
      <c r="AR33" t="s">
        <v>224</v>
      </c>
      <c r="AS33">
        <v>2.1</v>
      </c>
      <c r="AT33">
        <v>0.41</v>
      </c>
      <c r="AU33">
        <v>95</v>
      </c>
      <c r="AV33">
        <v>75</v>
      </c>
      <c r="AW33">
        <v>20.2</v>
      </c>
      <c r="AX33">
        <v>2.29</v>
      </c>
      <c r="AY33" s="7">
        <v>38.1</v>
      </c>
      <c r="AZ33" s="7">
        <f t="shared" si="5"/>
        <v>190.5</v>
      </c>
      <c r="BA33">
        <v>1.18</v>
      </c>
      <c r="BB33">
        <v>14.5</v>
      </c>
      <c r="BC33">
        <v>0.13</v>
      </c>
      <c r="BD33">
        <v>0.06</v>
      </c>
      <c r="BE33">
        <v>0.17</v>
      </c>
      <c r="BF33" s="37">
        <v>18.399999999999999</v>
      </c>
      <c r="BG33" s="38">
        <f t="shared" si="6"/>
        <v>92</v>
      </c>
      <c r="BH33">
        <v>0.3</v>
      </c>
      <c r="BI33" t="s">
        <v>228</v>
      </c>
      <c r="BJ33" t="s">
        <v>228</v>
      </c>
      <c r="BK33" t="s">
        <v>228</v>
      </c>
      <c r="BL33">
        <v>2.5</v>
      </c>
      <c r="BM33">
        <v>97.8</v>
      </c>
      <c r="BN33">
        <v>1.2</v>
      </c>
      <c r="BO33">
        <v>8</v>
      </c>
      <c r="BP33" t="s">
        <v>227</v>
      </c>
      <c r="BQ33">
        <v>169</v>
      </c>
      <c r="BR33" s="8">
        <v>3390</v>
      </c>
      <c r="BS33" s="8">
        <f t="shared" si="7"/>
        <v>16950</v>
      </c>
      <c r="BT33" t="s">
        <v>224</v>
      </c>
      <c r="BU33">
        <v>753</v>
      </c>
      <c r="BV33" t="s">
        <v>225</v>
      </c>
      <c r="BW33">
        <v>207</v>
      </c>
    </row>
    <row r="34" spans="1:75">
      <c r="A34" t="s">
        <v>32</v>
      </c>
      <c r="B34">
        <v>246</v>
      </c>
      <c r="C34">
        <v>251</v>
      </c>
      <c r="D34">
        <f t="shared" si="0"/>
        <v>5</v>
      </c>
      <c r="E34" t="s">
        <v>133</v>
      </c>
      <c r="F34">
        <f t="shared" si="1"/>
        <v>74.980800000000002</v>
      </c>
      <c r="G34">
        <f t="shared" si="2"/>
        <v>76.504800000000003</v>
      </c>
      <c r="H34">
        <f t="shared" si="3"/>
        <v>1.5240000000000009</v>
      </c>
      <c r="I34">
        <v>5.37</v>
      </c>
      <c r="J34" t="s">
        <v>224</v>
      </c>
      <c r="K34">
        <v>13.7</v>
      </c>
      <c r="L34">
        <v>2.4</v>
      </c>
      <c r="M34">
        <v>37.1</v>
      </c>
      <c r="N34">
        <v>40</v>
      </c>
      <c r="O34">
        <v>0.06</v>
      </c>
      <c r="P34">
        <v>1830</v>
      </c>
      <c r="Q34">
        <v>0.42</v>
      </c>
      <c r="R34">
        <v>0.33</v>
      </c>
      <c r="S34">
        <v>0.14000000000000001</v>
      </c>
      <c r="T34">
        <v>3.8</v>
      </c>
      <c r="U34">
        <v>0.28999999999999998</v>
      </c>
      <c r="V34">
        <v>2.5</v>
      </c>
      <c r="W34">
        <v>7.0000000000000007E-2</v>
      </c>
      <c r="X34">
        <v>1</v>
      </c>
      <c r="Y34">
        <v>7.0000000000000007E-2</v>
      </c>
      <c r="Z34" t="s">
        <v>225</v>
      </c>
      <c r="AA34">
        <v>11</v>
      </c>
      <c r="AB34">
        <v>1.2</v>
      </c>
      <c r="AC34">
        <v>18</v>
      </c>
      <c r="AD34" t="s">
        <v>226</v>
      </c>
      <c r="AE34">
        <v>0.28000000000000003</v>
      </c>
      <c r="AF34">
        <v>1.7</v>
      </c>
      <c r="AG34">
        <v>0.39</v>
      </c>
      <c r="AH34">
        <v>1</v>
      </c>
      <c r="AI34">
        <v>31.4</v>
      </c>
      <c r="AJ34">
        <v>0.6</v>
      </c>
      <c r="AK34">
        <v>0.05</v>
      </c>
      <c r="AL34">
        <v>0.13</v>
      </c>
      <c r="AM34" t="s">
        <v>227</v>
      </c>
      <c r="AN34">
        <v>0.01</v>
      </c>
      <c r="AO34">
        <v>7.0000000000000007E-2</v>
      </c>
      <c r="AP34" s="6">
        <v>361</v>
      </c>
      <c r="AQ34" s="6">
        <f t="shared" si="4"/>
        <v>1805</v>
      </c>
      <c r="AR34" t="s">
        <v>224</v>
      </c>
      <c r="AS34">
        <v>2.2000000000000002</v>
      </c>
      <c r="AT34">
        <v>0.41</v>
      </c>
      <c r="AU34">
        <v>80</v>
      </c>
      <c r="AV34">
        <v>91</v>
      </c>
      <c r="AW34">
        <v>19.600000000000001</v>
      </c>
      <c r="AX34">
        <v>2.2599999999999998</v>
      </c>
      <c r="AY34" s="7">
        <v>37</v>
      </c>
      <c r="AZ34" s="7">
        <f t="shared" si="5"/>
        <v>185</v>
      </c>
      <c r="BA34">
        <v>1.1000000000000001</v>
      </c>
      <c r="BB34">
        <v>13.9</v>
      </c>
      <c r="BC34">
        <v>0.17</v>
      </c>
      <c r="BD34">
        <v>0.05</v>
      </c>
      <c r="BE34">
        <v>0.1</v>
      </c>
      <c r="BF34" s="37">
        <v>22.1</v>
      </c>
      <c r="BG34" s="38">
        <f t="shared" si="6"/>
        <v>110.5</v>
      </c>
      <c r="BH34">
        <v>0.31</v>
      </c>
      <c r="BI34">
        <v>0.02</v>
      </c>
      <c r="BJ34" t="s">
        <v>228</v>
      </c>
      <c r="BK34" t="s">
        <v>228</v>
      </c>
      <c r="BL34">
        <v>2.89</v>
      </c>
      <c r="BM34">
        <v>99.5</v>
      </c>
      <c r="BN34">
        <v>0.8</v>
      </c>
      <c r="BO34">
        <v>12</v>
      </c>
      <c r="BP34" t="s">
        <v>227</v>
      </c>
      <c r="BQ34">
        <v>158</v>
      </c>
      <c r="BR34" s="8">
        <v>2440</v>
      </c>
      <c r="BS34" s="8">
        <f t="shared" si="7"/>
        <v>12200</v>
      </c>
      <c r="BT34" t="s">
        <v>224</v>
      </c>
      <c r="BU34">
        <v>624</v>
      </c>
      <c r="BV34" t="s">
        <v>225</v>
      </c>
      <c r="BW34">
        <v>186</v>
      </c>
    </row>
    <row r="35" spans="1:75">
      <c r="A35" t="s">
        <v>33</v>
      </c>
      <c r="B35">
        <v>251</v>
      </c>
      <c r="C35">
        <v>256</v>
      </c>
      <c r="D35">
        <f t="shared" si="0"/>
        <v>5</v>
      </c>
      <c r="E35" t="s">
        <v>133</v>
      </c>
      <c r="F35">
        <f t="shared" si="1"/>
        <v>76.504800000000003</v>
      </c>
      <c r="G35">
        <f t="shared" si="2"/>
        <v>78.028800000000004</v>
      </c>
      <c r="H35">
        <f t="shared" si="3"/>
        <v>1.5240000000000009</v>
      </c>
      <c r="I35">
        <v>2.4500000000000002</v>
      </c>
      <c r="J35" t="s">
        <v>224</v>
      </c>
      <c r="K35">
        <v>25.8</v>
      </c>
      <c r="L35">
        <v>3</v>
      </c>
      <c r="M35">
        <v>34.9</v>
      </c>
      <c r="N35">
        <v>40</v>
      </c>
      <c r="O35">
        <v>0.16</v>
      </c>
      <c r="P35">
        <v>2040</v>
      </c>
      <c r="Q35">
        <v>0.54</v>
      </c>
      <c r="R35">
        <v>0.38</v>
      </c>
      <c r="S35">
        <v>0.1</v>
      </c>
      <c r="T35">
        <v>3.8</v>
      </c>
      <c r="U35">
        <v>0.33</v>
      </c>
      <c r="V35">
        <v>2.9</v>
      </c>
      <c r="W35">
        <v>0.08</v>
      </c>
      <c r="X35">
        <v>1.3</v>
      </c>
      <c r="Y35">
        <v>0.06</v>
      </c>
      <c r="Z35" t="s">
        <v>225</v>
      </c>
      <c r="AA35">
        <v>12.7</v>
      </c>
      <c r="AB35">
        <v>1.6</v>
      </c>
      <c r="AC35">
        <v>12</v>
      </c>
      <c r="AD35" t="s">
        <v>226</v>
      </c>
      <c r="AE35">
        <v>0.37</v>
      </c>
      <c r="AF35">
        <v>3.7</v>
      </c>
      <c r="AG35">
        <v>0.45</v>
      </c>
      <c r="AH35">
        <v>1</v>
      </c>
      <c r="AI35">
        <v>29.1</v>
      </c>
      <c r="AJ35">
        <v>0.6</v>
      </c>
      <c r="AK35">
        <v>0.06</v>
      </c>
      <c r="AL35">
        <v>0.14000000000000001</v>
      </c>
      <c r="AM35" t="s">
        <v>227</v>
      </c>
      <c r="AN35">
        <v>0.03</v>
      </c>
      <c r="AO35">
        <v>0.06</v>
      </c>
      <c r="AP35" s="6">
        <v>392</v>
      </c>
      <c r="AQ35" s="6">
        <f t="shared" si="4"/>
        <v>1960</v>
      </c>
      <c r="AR35" t="s">
        <v>224</v>
      </c>
      <c r="AS35">
        <v>2.7</v>
      </c>
      <c r="AT35">
        <v>0.5</v>
      </c>
      <c r="AU35">
        <v>86</v>
      </c>
      <c r="AV35">
        <v>108</v>
      </c>
      <c r="AW35">
        <v>19.149999999999999</v>
      </c>
      <c r="AX35">
        <v>1.94</v>
      </c>
      <c r="AY35" s="7">
        <v>36.700000000000003</v>
      </c>
      <c r="AZ35" s="7">
        <f t="shared" si="5"/>
        <v>183.5</v>
      </c>
      <c r="BA35">
        <v>0.96</v>
      </c>
      <c r="BB35">
        <v>13.8</v>
      </c>
      <c r="BC35">
        <v>0.14000000000000001</v>
      </c>
      <c r="BD35">
        <v>0.08</v>
      </c>
      <c r="BE35">
        <v>0.09</v>
      </c>
      <c r="BF35" s="37">
        <v>22.3</v>
      </c>
      <c r="BG35" s="38">
        <f t="shared" si="6"/>
        <v>111.5</v>
      </c>
      <c r="BH35">
        <v>0.32</v>
      </c>
      <c r="BI35">
        <v>0.06</v>
      </c>
      <c r="BJ35" t="s">
        <v>228</v>
      </c>
      <c r="BK35" t="s">
        <v>228</v>
      </c>
      <c r="BL35">
        <v>3.18</v>
      </c>
      <c r="BM35">
        <v>98.7</v>
      </c>
      <c r="BN35">
        <v>0.8</v>
      </c>
      <c r="BO35">
        <v>9</v>
      </c>
      <c r="BP35" t="s">
        <v>227</v>
      </c>
      <c r="BQ35">
        <v>160</v>
      </c>
      <c r="BR35" s="8">
        <v>2880</v>
      </c>
      <c r="BS35" s="8">
        <f t="shared" si="7"/>
        <v>14400</v>
      </c>
      <c r="BT35" t="s">
        <v>224</v>
      </c>
      <c r="BU35">
        <v>663</v>
      </c>
      <c r="BV35" t="s">
        <v>225</v>
      </c>
      <c r="BW35">
        <v>185</v>
      </c>
    </row>
    <row r="36" spans="1:75">
      <c r="A36" t="s">
        <v>34</v>
      </c>
      <c r="B36">
        <v>256</v>
      </c>
      <c r="C36">
        <v>261</v>
      </c>
      <c r="D36">
        <f t="shared" si="0"/>
        <v>5</v>
      </c>
      <c r="E36" t="s">
        <v>133</v>
      </c>
      <c r="F36">
        <f t="shared" si="1"/>
        <v>78.028800000000004</v>
      </c>
      <c r="G36">
        <f t="shared" si="2"/>
        <v>79.552800000000005</v>
      </c>
      <c r="H36">
        <f t="shared" si="3"/>
        <v>1.5240000000000009</v>
      </c>
      <c r="I36">
        <v>5.31</v>
      </c>
      <c r="J36" t="s">
        <v>224</v>
      </c>
      <c r="K36">
        <v>15.6</v>
      </c>
      <c r="L36">
        <v>2.4</v>
      </c>
      <c r="M36">
        <v>31.5</v>
      </c>
      <c r="N36">
        <v>50</v>
      </c>
      <c r="O36">
        <v>7.0000000000000007E-2</v>
      </c>
      <c r="P36">
        <v>1500</v>
      </c>
      <c r="Q36">
        <v>0.37</v>
      </c>
      <c r="R36">
        <v>0.31</v>
      </c>
      <c r="S36">
        <v>0.13</v>
      </c>
      <c r="T36">
        <v>4.4000000000000004</v>
      </c>
      <c r="U36">
        <v>0.25</v>
      </c>
      <c r="V36">
        <v>2.6</v>
      </c>
      <c r="W36">
        <v>0.06</v>
      </c>
      <c r="X36">
        <v>1.1000000000000001</v>
      </c>
      <c r="Y36">
        <v>0.06</v>
      </c>
      <c r="Z36" t="s">
        <v>225</v>
      </c>
      <c r="AA36">
        <v>12</v>
      </c>
      <c r="AB36">
        <v>1.3</v>
      </c>
      <c r="AC36">
        <v>5</v>
      </c>
      <c r="AD36" t="s">
        <v>226</v>
      </c>
      <c r="AE36">
        <v>0.28000000000000003</v>
      </c>
      <c r="AF36">
        <v>1.4</v>
      </c>
      <c r="AG36">
        <v>0.28999999999999998</v>
      </c>
      <c r="AH36">
        <v>1</v>
      </c>
      <c r="AI36">
        <v>49.9</v>
      </c>
      <c r="AJ36">
        <v>0.6</v>
      </c>
      <c r="AK36">
        <v>0.04</v>
      </c>
      <c r="AL36">
        <v>0.1</v>
      </c>
      <c r="AM36" t="s">
        <v>227</v>
      </c>
      <c r="AN36">
        <v>0.01</v>
      </c>
      <c r="AO36">
        <v>0.05</v>
      </c>
      <c r="AP36" s="6">
        <v>476</v>
      </c>
      <c r="AQ36" s="6">
        <f t="shared" si="4"/>
        <v>2380</v>
      </c>
      <c r="AR36" t="s">
        <v>224</v>
      </c>
      <c r="AS36">
        <v>2.2000000000000002</v>
      </c>
      <c r="AT36">
        <v>0.38</v>
      </c>
      <c r="AU36">
        <v>77</v>
      </c>
      <c r="AV36">
        <v>89</v>
      </c>
      <c r="AW36">
        <v>20.6</v>
      </c>
      <c r="AX36">
        <v>3.35</v>
      </c>
      <c r="AY36" s="7">
        <v>34.9</v>
      </c>
      <c r="AZ36" s="7">
        <f t="shared" si="5"/>
        <v>174.5</v>
      </c>
      <c r="BA36">
        <v>1.62</v>
      </c>
      <c r="BB36">
        <v>13.7</v>
      </c>
      <c r="BC36">
        <v>0.26</v>
      </c>
      <c r="BD36">
        <v>0.06</v>
      </c>
      <c r="BE36">
        <v>0.08</v>
      </c>
      <c r="BF36" s="37">
        <v>21.4</v>
      </c>
      <c r="BG36" s="38">
        <f t="shared" si="6"/>
        <v>107</v>
      </c>
      <c r="BH36">
        <v>0.31</v>
      </c>
      <c r="BI36" t="s">
        <v>228</v>
      </c>
      <c r="BJ36">
        <v>0.01</v>
      </c>
      <c r="BK36" t="s">
        <v>228</v>
      </c>
      <c r="BL36">
        <v>2.37</v>
      </c>
      <c r="BM36">
        <v>98.7</v>
      </c>
      <c r="BN36" t="s">
        <v>227</v>
      </c>
      <c r="BO36">
        <v>7</v>
      </c>
      <c r="BP36" t="s">
        <v>227</v>
      </c>
      <c r="BQ36">
        <v>147</v>
      </c>
      <c r="BR36" s="8">
        <v>2040</v>
      </c>
      <c r="BS36" s="8">
        <f t="shared" si="7"/>
        <v>10200</v>
      </c>
      <c r="BT36" t="s">
        <v>224</v>
      </c>
      <c r="BU36">
        <v>587</v>
      </c>
      <c r="BV36" t="s">
        <v>225</v>
      </c>
      <c r="BW36">
        <v>170</v>
      </c>
    </row>
    <row r="37" spans="1:75">
      <c r="A37" t="s">
        <v>35</v>
      </c>
      <c r="B37">
        <v>261</v>
      </c>
      <c r="C37">
        <v>266</v>
      </c>
      <c r="D37">
        <f t="shared" si="0"/>
        <v>5</v>
      </c>
      <c r="E37" t="s">
        <v>133</v>
      </c>
      <c r="F37">
        <f t="shared" si="1"/>
        <v>79.552800000000005</v>
      </c>
      <c r="G37">
        <f t="shared" si="2"/>
        <v>81.076800000000006</v>
      </c>
      <c r="H37">
        <f t="shared" si="3"/>
        <v>1.5240000000000009</v>
      </c>
      <c r="I37">
        <v>5.66</v>
      </c>
      <c r="J37" t="s">
        <v>224</v>
      </c>
      <c r="K37">
        <v>17.5</v>
      </c>
      <c r="L37">
        <v>3.2</v>
      </c>
      <c r="M37">
        <v>30.8</v>
      </c>
      <c r="N37">
        <v>30</v>
      </c>
      <c r="O37">
        <v>0.15</v>
      </c>
      <c r="P37">
        <v>1350</v>
      </c>
      <c r="Q37">
        <v>0.44</v>
      </c>
      <c r="R37">
        <v>0.26</v>
      </c>
      <c r="S37">
        <v>0.11</v>
      </c>
      <c r="T37">
        <v>4</v>
      </c>
      <c r="U37">
        <v>0.35</v>
      </c>
      <c r="V37">
        <v>2.7</v>
      </c>
      <c r="W37">
        <v>0.08</v>
      </c>
      <c r="X37">
        <v>1.5</v>
      </c>
      <c r="Y37">
        <v>0.06</v>
      </c>
      <c r="Z37" t="s">
        <v>225</v>
      </c>
      <c r="AA37">
        <v>13.5</v>
      </c>
      <c r="AB37">
        <v>1.6</v>
      </c>
      <c r="AC37" t="s">
        <v>226</v>
      </c>
      <c r="AD37" t="s">
        <v>226</v>
      </c>
      <c r="AE37">
        <v>0.35</v>
      </c>
      <c r="AF37">
        <v>2.6</v>
      </c>
      <c r="AG37">
        <v>0.44</v>
      </c>
      <c r="AH37">
        <v>1</v>
      </c>
      <c r="AI37">
        <v>36.700000000000003</v>
      </c>
      <c r="AJ37">
        <v>0.6</v>
      </c>
      <c r="AK37">
        <v>0.06</v>
      </c>
      <c r="AL37">
        <v>0.2</v>
      </c>
      <c r="AM37" t="s">
        <v>227</v>
      </c>
      <c r="AN37">
        <v>0.03</v>
      </c>
      <c r="AO37">
        <v>0.09</v>
      </c>
      <c r="AP37" s="6">
        <v>591</v>
      </c>
      <c r="AQ37" s="6">
        <f t="shared" si="4"/>
        <v>2955</v>
      </c>
      <c r="AR37" t="s">
        <v>224</v>
      </c>
      <c r="AS37">
        <v>2.4</v>
      </c>
      <c r="AT37">
        <v>0.42</v>
      </c>
      <c r="AU37">
        <v>70</v>
      </c>
      <c r="AV37">
        <v>104</v>
      </c>
      <c r="AW37">
        <v>19.649999999999999</v>
      </c>
      <c r="AX37">
        <v>2.36</v>
      </c>
      <c r="AY37" s="7">
        <v>36.299999999999997</v>
      </c>
      <c r="AZ37" s="7">
        <f t="shared" si="5"/>
        <v>181.5</v>
      </c>
      <c r="BA37">
        <v>1.18</v>
      </c>
      <c r="BB37">
        <v>14.05</v>
      </c>
      <c r="BC37">
        <v>0.17</v>
      </c>
      <c r="BD37">
        <v>0.05</v>
      </c>
      <c r="BE37">
        <v>0.08</v>
      </c>
      <c r="BF37" s="37">
        <v>22.2</v>
      </c>
      <c r="BG37" s="38">
        <f t="shared" si="6"/>
        <v>111</v>
      </c>
      <c r="BH37">
        <v>0.31</v>
      </c>
      <c r="BI37">
        <v>7.0000000000000007E-2</v>
      </c>
      <c r="BJ37" t="s">
        <v>228</v>
      </c>
      <c r="BK37" t="s">
        <v>228</v>
      </c>
      <c r="BL37">
        <v>2.97</v>
      </c>
      <c r="BM37">
        <v>99.4</v>
      </c>
      <c r="BN37">
        <v>0.8</v>
      </c>
      <c r="BO37">
        <v>6</v>
      </c>
      <c r="BP37" t="s">
        <v>227</v>
      </c>
      <c r="BQ37">
        <v>149</v>
      </c>
      <c r="BR37" s="8">
        <v>1880</v>
      </c>
      <c r="BS37" s="8">
        <f t="shared" si="7"/>
        <v>9400</v>
      </c>
      <c r="BT37" t="s">
        <v>224</v>
      </c>
      <c r="BU37">
        <v>584</v>
      </c>
      <c r="BV37" t="s">
        <v>225</v>
      </c>
      <c r="BW37">
        <v>169</v>
      </c>
    </row>
    <row r="38" spans="1:75">
      <c r="A38" t="s">
        <v>36</v>
      </c>
      <c r="B38">
        <v>266</v>
      </c>
      <c r="C38">
        <v>271</v>
      </c>
      <c r="D38">
        <f t="shared" si="0"/>
        <v>5</v>
      </c>
      <c r="E38" t="s">
        <v>133</v>
      </c>
      <c r="F38">
        <f t="shared" si="1"/>
        <v>81.076800000000006</v>
      </c>
      <c r="G38">
        <f t="shared" si="2"/>
        <v>82.600800000000007</v>
      </c>
      <c r="H38">
        <f t="shared" si="3"/>
        <v>1.5240000000000009</v>
      </c>
      <c r="I38">
        <v>5.44</v>
      </c>
      <c r="J38" t="s">
        <v>224</v>
      </c>
      <c r="K38">
        <v>17.7</v>
      </c>
      <c r="L38">
        <v>3.5</v>
      </c>
      <c r="M38">
        <v>33.700000000000003</v>
      </c>
      <c r="N38">
        <v>60</v>
      </c>
      <c r="O38">
        <v>0.13</v>
      </c>
      <c r="P38">
        <v>1490</v>
      </c>
      <c r="Q38">
        <v>0.41</v>
      </c>
      <c r="R38">
        <v>0.25</v>
      </c>
      <c r="S38">
        <v>0.13</v>
      </c>
      <c r="T38">
        <v>5.0999999999999996</v>
      </c>
      <c r="U38">
        <v>0.32</v>
      </c>
      <c r="V38">
        <v>2.2999999999999998</v>
      </c>
      <c r="W38">
        <v>7.0000000000000007E-2</v>
      </c>
      <c r="X38">
        <v>1.7</v>
      </c>
      <c r="Y38">
        <v>0.04</v>
      </c>
      <c r="Z38" t="s">
        <v>225</v>
      </c>
      <c r="AA38">
        <v>11</v>
      </c>
      <c r="AB38">
        <v>1.8</v>
      </c>
      <c r="AC38">
        <v>6</v>
      </c>
      <c r="AD38" t="s">
        <v>226</v>
      </c>
      <c r="AE38">
        <v>0.4</v>
      </c>
      <c r="AF38">
        <v>2.9</v>
      </c>
      <c r="AG38">
        <v>0.54</v>
      </c>
      <c r="AH38">
        <v>1</v>
      </c>
      <c r="AI38">
        <v>42.8</v>
      </c>
      <c r="AJ38">
        <v>0.6</v>
      </c>
      <c r="AK38">
        <v>0.05</v>
      </c>
      <c r="AL38">
        <v>0.2</v>
      </c>
      <c r="AM38" t="s">
        <v>227</v>
      </c>
      <c r="AN38">
        <v>0.03</v>
      </c>
      <c r="AO38">
        <v>0.06</v>
      </c>
      <c r="AP38" s="6">
        <v>608</v>
      </c>
      <c r="AQ38" s="6">
        <f t="shared" si="4"/>
        <v>3040</v>
      </c>
      <c r="AR38" t="s">
        <v>224</v>
      </c>
      <c r="AS38">
        <v>2.2999999999999998</v>
      </c>
      <c r="AT38">
        <v>0.36</v>
      </c>
      <c r="AU38">
        <v>80</v>
      </c>
      <c r="AV38">
        <v>83</v>
      </c>
      <c r="AW38">
        <v>21.6</v>
      </c>
      <c r="AX38">
        <v>3.33</v>
      </c>
      <c r="AY38" s="7">
        <v>35.6</v>
      </c>
      <c r="AZ38" s="7">
        <f t="shared" si="5"/>
        <v>178</v>
      </c>
      <c r="BA38">
        <v>1.46</v>
      </c>
      <c r="BB38">
        <v>14.75</v>
      </c>
      <c r="BC38">
        <v>0.22</v>
      </c>
      <c r="BD38">
        <v>0.06</v>
      </c>
      <c r="BE38">
        <v>0.08</v>
      </c>
      <c r="BF38" s="37">
        <v>19.45</v>
      </c>
      <c r="BG38" s="38">
        <f t="shared" si="6"/>
        <v>97.25</v>
      </c>
      <c r="BH38">
        <v>0.3</v>
      </c>
      <c r="BI38">
        <v>0.01</v>
      </c>
      <c r="BJ38" t="s">
        <v>228</v>
      </c>
      <c r="BK38" t="s">
        <v>228</v>
      </c>
      <c r="BL38">
        <v>1.28</v>
      </c>
      <c r="BM38">
        <v>98.1</v>
      </c>
      <c r="BN38">
        <v>0.6</v>
      </c>
      <c r="BO38" t="s">
        <v>226</v>
      </c>
      <c r="BP38" t="s">
        <v>227</v>
      </c>
      <c r="BQ38">
        <v>155</v>
      </c>
      <c r="BR38" s="8">
        <v>2010</v>
      </c>
      <c r="BS38" s="8">
        <f t="shared" si="7"/>
        <v>10050</v>
      </c>
      <c r="BT38" t="s">
        <v>224</v>
      </c>
      <c r="BU38">
        <v>598</v>
      </c>
      <c r="BV38" t="s">
        <v>225</v>
      </c>
      <c r="BW38">
        <v>172</v>
      </c>
    </row>
    <row r="39" spans="1:75">
      <c r="A39" t="s">
        <v>37</v>
      </c>
      <c r="B39">
        <v>271</v>
      </c>
      <c r="C39">
        <v>276</v>
      </c>
      <c r="D39">
        <f t="shared" si="0"/>
        <v>5</v>
      </c>
      <c r="E39" t="s">
        <v>133</v>
      </c>
      <c r="F39">
        <f t="shared" si="1"/>
        <v>82.600800000000007</v>
      </c>
      <c r="G39">
        <f t="shared" si="2"/>
        <v>84.124800000000008</v>
      </c>
      <c r="H39">
        <f t="shared" si="3"/>
        <v>1.5240000000000009</v>
      </c>
      <c r="I39">
        <v>5.49</v>
      </c>
      <c r="J39" t="s">
        <v>224</v>
      </c>
      <c r="K39">
        <v>17.600000000000001</v>
      </c>
      <c r="L39">
        <v>3.5</v>
      </c>
      <c r="M39">
        <v>42.8</v>
      </c>
      <c r="N39">
        <v>70</v>
      </c>
      <c r="O39">
        <v>0.08</v>
      </c>
      <c r="P39">
        <v>1390</v>
      </c>
      <c r="Q39">
        <v>0.46</v>
      </c>
      <c r="R39">
        <v>0.28999999999999998</v>
      </c>
      <c r="S39">
        <v>0.16</v>
      </c>
      <c r="T39">
        <v>4.5</v>
      </c>
      <c r="U39">
        <v>0.39</v>
      </c>
      <c r="V39">
        <v>2.2999999999999998</v>
      </c>
      <c r="W39">
        <v>0.08</v>
      </c>
      <c r="X39">
        <v>1.6</v>
      </c>
      <c r="Y39">
        <v>0.05</v>
      </c>
      <c r="Z39" t="s">
        <v>225</v>
      </c>
      <c r="AA39">
        <v>10.3</v>
      </c>
      <c r="AB39">
        <v>1.9</v>
      </c>
      <c r="AC39">
        <v>20</v>
      </c>
      <c r="AD39" t="s">
        <v>226</v>
      </c>
      <c r="AE39">
        <v>0.41</v>
      </c>
      <c r="AF39">
        <v>1.9</v>
      </c>
      <c r="AG39">
        <v>0.41</v>
      </c>
      <c r="AH39" t="s">
        <v>224</v>
      </c>
      <c r="AI39">
        <v>42.4</v>
      </c>
      <c r="AJ39">
        <v>0.5</v>
      </c>
      <c r="AK39">
        <v>0.06</v>
      </c>
      <c r="AL39">
        <v>0.22</v>
      </c>
      <c r="AM39" t="s">
        <v>227</v>
      </c>
      <c r="AN39" t="s">
        <v>228</v>
      </c>
      <c r="AO39">
        <v>7.0000000000000007E-2</v>
      </c>
      <c r="AP39" s="6">
        <v>369</v>
      </c>
      <c r="AQ39" s="6">
        <f t="shared" si="4"/>
        <v>1845</v>
      </c>
      <c r="AR39" t="s">
        <v>224</v>
      </c>
      <c r="AS39">
        <v>2.7</v>
      </c>
      <c r="AT39">
        <v>0.4</v>
      </c>
      <c r="AU39">
        <v>89</v>
      </c>
      <c r="AV39">
        <v>83</v>
      </c>
      <c r="AW39">
        <v>22.5</v>
      </c>
      <c r="AX39">
        <v>3.01</v>
      </c>
      <c r="AY39" s="7">
        <v>35.9</v>
      </c>
      <c r="AZ39" s="7">
        <f t="shared" si="5"/>
        <v>179.5</v>
      </c>
      <c r="BA39">
        <v>1.44</v>
      </c>
      <c r="BB39">
        <v>15.4</v>
      </c>
      <c r="BC39">
        <v>0.21</v>
      </c>
      <c r="BD39">
        <v>0.06</v>
      </c>
      <c r="BE39">
        <v>0.08</v>
      </c>
      <c r="BF39" s="37">
        <v>19.25</v>
      </c>
      <c r="BG39" s="38">
        <f t="shared" si="6"/>
        <v>96.25</v>
      </c>
      <c r="BH39">
        <v>0.3</v>
      </c>
      <c r="BI39">
        <v>0.02</v>
      </c>
      <c r="BJ39">
        <v>0.01</v>
      </c>
      <c r="BK39" t="s">
        <v>228</v>
      </c>
      <c r="BL39">
        <v>2.19</v>
      </c>
      <c r="BM39">
        <v>100.5</v>
      </c>
      <c r="BN39" t="s">
        <v>227</v>
      </c>
      <c r="BO39" t="s">
        <v>226</v>
      </c>
      <c r="BP39" t="s">
        <v>227</v>
      </c>
      <c r="BQ39">
        <v>210</v>
      </c>
      <c r="BR39" s="8">
        <v>1995</v>
      </c>
      <c r="BS39" s="8">
        <f t="shared" si="7"/>
        <v>9975</v>
      </c>
      <c r="BT39" t="s">
        <v>224</v>
      </c>
      <c r="BU39">
        <v>639</v>
      </c>
      <c r="BV39" t="s">
        <v>225</v>
      </c>
      <c r="BW39">
        <v>182</v>
      </c>
    </row>
    <row r="40" spans="1:75">
      <c r="A40" t="s">
        <v>38</v>
      </c>
      <c r="B40">
        <v>276</v>
      </c>
      <c r="C40">
        <v>281</v>
      </c>
      <c r="D40">
        <f t="shared" si="0"/>
        <v>5</v>
      </c>
      <c r="E40" t="s">
        <v>133</v>
      </c>
      <c r="F40">
        <f t="shared" si="1"/>
        <v>84.124800000000008</v>
      </c>
      <c r="G40">
        <f t="shared" si="2"/>
        <v>85.648800000000008</v>
      </c>
      <c r="H40">
        <f t="shared" si="3"/>
        <v>1.5240000000000009</v>
      </c>
      <c r="I40">
        <v>5.0599999999999996</v>
      </c>
      <c r="J40">
        <v>1</v>
      </c>
      <c r="K40">
        <v>25.2</v>
      </c>
      <c r="L40">
        <v>5.7</v>
      </c>
      <c r="M40">
        <v>44.5</v>
      </c>
      <c r="N40">
        <v>80</v>
      </c>
      <c r="O40">
        <v>0.23</v>
      </c>
      <c r="P40">
        <v>1690</v>
      </c>
      <c r="Q40">
        <v>0.66</v>
      </c>
      <c r="R40">
        <v>0.36</v>
      </c>
      <c r="S40">
        <v>0.11</v>
      </c>
      <c r="T40">
        <v>5.4</v>
      </c>
      <c r="U40">
        <v>0.55000000000000004</v>
      </c>
      <c r="V40">
        <v>2.6</v>
      </c>
      <c r="W40">
        <v>0.04</v>
      </c>
      <c r="X40">
        <v>2.6</v>
      </c>
      <c r="Y40" t="s">
        <v>228</v>
      </c>
      <c r="Z40" t="s">
        <v>225</v>
      </c>
      <c r="AA40">
        <v>11.7</v>
      </c>
      <c r="AB40">
        <v>3.3</v>
      </c>
      <c r="AC40">
        <v>54</v>
      </c>
      <c r="AD40" t="s">
        <v>226</v>
      </c>
      <c r="AE40">
        <v>0.6</v>
      </c>
      <c r="AF40">
        <v>3</v>
      </c>
      <c r="AG40">
        <v>0.68</v>
      </c>
      <c r="AH40">
        <v>1</v>
      </c>
      <c r="AI40">
        <v>62.9</v>
      </c>
      <c r="AJ40">
        <v>0.6</v>
      </c>
      <c r="AK40">
        <v>0.01</v>
      </c>
      <c r="AL40">
        <v>0.39</v>
      </c>
      <c r="AM40" t="s">
        <v>227</v>
      </c>
      <c r="AN40" t="s">
        <v>228</v>
      </c>
      <c r="AO40">
        <v>7.0000000000000007E-2</v>
      </c>
      <c r="AP40" s="6">
        <v>394</v>
      </c>
      <c r="AQ40" s="6">
        <f t="shared" si="4"/>
        <v>1970</v>
      </c>
      <c r="AR40" t="s">
        <v>224</v>
      </c>
      <c r="AS40">
        <v>4.4000000000000004</v>
      </c>
      <c r="AT40">
        <v>0.45</v>
      </c>
      <c r="AU40">
        <v>96</v>
      </c>
      <c r="AV40">
        <v>97</v>
      </c>
      <c r="AW40">
        <v>24.1</v>
      </c>
      <c r="AX40">
        <v>4.54</v>
      </c>
      <c r="AY40" s="7">
        <v>32.700000000000003</v>
      </c>
      <c r="AZ40" s="7">
        <f t="shared" si="5"/>
        <v>163.5</v>
      </c>
      <c r="BA40">
        <v>2.46</v>
      </c>
      <c r="BB40">
        <v>14.15</v>
      </c>
      <c r="BC40">
        <v>0.37</v>
      </c>
      <c r="BD40">
        <v>7.0000000000000007E-2</v>
      </c>
      <c r="BE40">
        <v>0.08</v>
      </c>
      <c r="BF40" s="37">
        <v>18.05</v>
      </c>
      <c r="BG40" s="38">
        <f t="shared" si="6"/>
        <v>90.25</v>
      </c>
      <c r="BH40">
        <v>0.28000000000000003</v>
      </c>
      <c r="BI40">
        <v>0.06</v>
      </c>
      <c r="BJ40" t="s">
        <v>228</v>
      </c>
      <c r="BK40" t="s">
        <v>228</v>
      </c>
      <c r="BL40">
        <v>2.99</v>
      </c>
      <c r="BM40">
        <v>99.9</v>
      </c>
      <c r="BN40">
        <v>0.7</v>
      </c>
      <c r="BO40">
        <v>8</v>
      </c>
      <c r="BP40" t="s">
        <v>227</v>
      </c>
      <c r="BQ40">
        <v>141</v>
      </c>
      <c r="BR40" s="8">
        <v>2130</v>
      </c>
      <c r="BS40" s="8">
        <f t="shared" si="7"/>
        <v>10650</v>
      </c>
      <c r="BT40" t="s">
        <v>224</v>
      </c>
      <c r="BU40">
        <v>589</v>
      </c>
      <c r="BV40" t="s">
        <v>225</v>
      </c>
      <c r="BW40">
        <v>180</v>
      </c>
    </row>
    <row r="41" spans="1:75">
      <c r="A41" t="s">
        <v>39</v>
      </c>
      <c r="B41">
        <v>281</v>
      </c>
      <c r="C41">
        <v>286</v>
      </c>
      <c r="D41">
        <f t="shared" si="0"/>
        <v>5</v>
      </c>
      <c r="E41" t="s">
        <v>133</v>
      </c>
      <c r="F41">
        <f t="shared" si="1"/>
        <v>85.648800000000008</v>
      </c>
      <c r="G41">
        <f t="shared" si="2"/>
        <v>87.172800000000009</v>
      </c>
      <c r="H41">
        <f t="shared" si="3"/>
        <v>1.5240000000000009</v>
      </c>
      <c r="I41">
        <v>4.62</v>
      </c>
      <c r="J41" t="s">
        <v>224</v>
      </c>
      <c r="K41">
        <v>26.4</v>
      </c>
      <c r="L41">
        <v>4.3</v>
      </c>
      <c r="M41">
        <v>42.7</v>
      </c>
      <c r="N41">
        <v>80</v>
      </c>
      <c r="O41">
        <v>0.24</v>
      </c>
      <c r="P41">
        <v>1355</v>
      </c>
      <c r="Q41">
        <v>0.52</v>
      </c>
      <c r="R41">
        <v>0.25</v>
      </c>
      <c r="S41">
        <v>0.1</v>
      </c>
      <c r="T41">
        <v>5.0999999999999996</v>
      </c>
      <c r="U41">
        <v>0.33</v>
      </c>
      <c r="V41">
        <v>2.2999999999999998</v>
      </c>
      <c r="W41" t="s">
        <v>228</v>
      </c>
      <c r="X41">
        <v>1.8</v>
      </c>
      <c r="Y41" t="s">
        <v>228</v>
      </c>
      <c r="Z41" t="s">
        <v>225</v>
      </c>
      <c r="AA41">
        <v>11.3</v>
      </c>
      <c r="AB41">
        <v>2.2000000000000002</v>
      </c>
      <c r="AC41">
        <v>47</v>
      </c>
      <c r="AD41" t="s">
        <v>226</v>
      </c>
      <c r="AE41">
        <v>0.44</v>
      </c>
      <c r="AF41">
        <v>2.1</v>
      </c>
      <c r="AG41">
        <v>0.44</v>
      </c>
      <c r="AH41">
        <v>1</v>
      </c>
      <c r="AI41">
        <v>68.400000000000006</v>
      </c>
      <c r="AJ41">
        <v>0.6</v>
      </c>
      <c r="AK41" t="s">
        <v>228</v>
      </c>
      <c r="AL41">
        <v>0.22</v>
      </c>
      <c r="AM41" t="s">
        <v>227</v>
      </c>
      <c r="AN41" t="s">
        <v>228</v>
      </c>
      <c r="AO41" t="s">
        <v>229</v>
      </c>
      <c r="AP41" s="6">
        <v>402</v>
      </c>
      <c r="AQ41" s="6">
        <f t="shared" si="4"/>
        <v>2010</v>
      </c>
      <c r="AR41" t="s">
        <v>224</v>
      </c>
      <c r="AS41">
        <v>3.4</v>
      </c>
      <c r="AT41">
        <v>0.42</v>
      </c>
      <c r="AU41">
        <v>94</v>
      </c>
      <c r="AV41">
        <v>90</v>
      </c>
      <c r="AW41">
        <v>23.7</v>
      </c>
      <c r="AX41">
        <v>4.45</v>
      </c>
      <c r="AY41" s="7">
        <v>32.6</v>
      </c>
      <c r="AZ41" s="7">
        <f t="shared" si="5"/>
        <v>163</v>
      </c>
      <c r="BA41">
        <v>2.33</v>
      </c>
      <c r="BB41">
        <v>13.9</v>
      </c>
      <c r="BC41">
        <v>0.35</v>
      </c>
      <c r="BD41">
        <v>0.08</v>
      </c>
      <c r="BE41">
        <v>7.0000000000000007E-2</v>
      </c>
      <c r="BF41" s="37">
        <v>17.75</v>
      </c>
      <c r="BG41" s="38">
        <f t="shared" si="6"/>
        <v>88.75</v>
      </c>
      <c r="BH41">
        <v>0.3</v>
      </c>
      <c r="BI41" t="s">
        <v>228</v>
      </c>
      <c r="BJ41" t="s">
        <v>228</v>
      </c>
      <c r="BK41" t="s">
        <v>228</v>
      </c>
      <c r="BL41">
        <v>2.86</v>
      </c>
      <c r="BM41">
        <v>98.4</v>
      </c>
      <c r="BN41">
        <v>0.8</v>
      </c>
      <c r="BO41" t="s">
        <v>226</v>
      </c>
      <c r="BP41" t="s">
        <v>227</v>
      </c>
      <c r="BQ41">
        <v>144</v>
      </c>
      <c r="BR41" s="8">
        <v>1755</v>
      </c>
      <c r="BS41" s="8">
        <f t="shared" si="7"/>
        <v>8775</v>
      </c>
      <c r="BT41" t="s">
        <v>224</v>
      </c>
      <c r="BU41">
        <v>585</v>
      </c>
      <c r="BV41" t="s">
        <v>225</v>
      </c>
      <c r="BW41">
        <v>171</v>
      </c>
    </row>
    <row r="42" spans="1:75">
      <c r="A42" t="s">
        <v>40</v>
      </c>
      <c r="B42">
        <v>286</v>
      </c>
      <c r="C42">
        <v>289</v>
      </c>
      <c r="D42">
        <f t="shared" si="0"/>
        <v>3</v>
      </c>
      <c r="E42" t="s">
        <v>133</v>
      </c>
      <c r="F42">
        <f t="shared" si="1"/>
        <v>87.172800000000009</v>
      </c>
      <c r="G42">
        <f t="shared" si="2"/>
        <v>88.08720000000001</v>
      </c>
      <c r="H42">
        <f t="shared" si="3"/>
        <v>0.91440000000000055</v>
      </c>
      <c r="I42">
        <v>2.85</v>
      </c>
      <c r="J42" t="s">
        <v>224</v>
      </c>
      <c r="K42">
        <v>26.9</v>
      </c>
      <c r="L42">
        <v>4.8</v>
      </c>
      <c r="M42">
        <v>53.1</v>
      </c>
      <c r="N42">
        <v>130</v>
      </c>
      <c r="O42">
        <v>0.26</v>
      </c>
      <c r="P42">
        <v>1460</v>
      </c>
      <c r="Q42">
        <v>0.72</v>
      </c>
      <c r="R42">
        <v>0.45</v>
      </c>
      <c r="S42">
        <v>0.2</v>
      </c>
      <c r="T42">
        <v>5.6</v>
      </c>
      <c r="U42">
        <v>0.56000000000000005</v>
      </c>
      <c r="V42">
        <v>2.5</v>
      </c>
      <c r="W42">
        <v>0.06</v>
      </c>
      <c r="X42">
        <v>2.2000000000000002</v>
      </c>
      <c r="Y42">
        <v>0.01</v>
      </c>
      <c r="Z42" t="s">
        <v>225</v>
      </c>
      <c r="AA42">
        <v>11.2</v>
      </c>
      <c r="AB42">
        <v>2.6</v>
      </c>
      <c r="AC42">
        <v>54</v>
      </c>
      <c r="AD42" t="s">
        <v>226</v>
      </c>
      <c r="AE42">
        <v>0.49</v>
      </c>
      <c r="AF42">
        <v>2.2999999999999998</v>
      </c>
      <c r="AG42">
        <v>0.56000000000000005</v>
      </c>
      <c r="AH42">
        <v>1</v>
      </c>
      <c r="AI42">
        <v>67.7</v>
      </c>
      <c r="AJ42">
        <v>0.6</v>
      </c>
      <c r="AK42">
        <v>0.02</v>
      </c>
      <c r="AL42">
        <v>0.24</v>
      </c>
      <c r="AM42" t="s">
        <v>227</v>
      </c>
      <c r="AN42" t="s">
        <v>228</v>
      </c>
      <c r="AO42" t="s">
        <v>229</v>
      </c>
      <c r="AP42" s="6">
        <v>429</v>
      </c>
      <c r="AQ42" s="6">
        <f t="shared" si="4"/>
        <v>1287</v>
      </c>
      <c r="AR42" t="s">
        <v>224</v>
      </c>
      <c r="AS42">
        <v>4.5</v>
      </c>
      <c r="AT42">
        <v>0.51</v>
      </c>
      <c r="AU42">
        <v>122</v>
      </c>
      <c r="AV42">
        <v>97</v>
      </c>
      <c r="AW42">
        <v>25.5</v>
      </c>
      <c r="AX42">
        <v>3.7</v>
      </c>
      <c r="AY42" s="7">
        <v>33.700000000000003</v>
      </c>
      <c r="AZ42" s="7">
        <f t="shared" si="5"/>
        <v>101.10000000000001</v>
      </c>
      <c r="BA42">
        <v>2.42</v>
      </c>
      <c r="BB42">
        <v>15.55</v>
      </c>
      <c r="BC42">
        <v>0.34</v>
      </c>
      <c r="BD42">
        <v>0.08</v>
      </c>
      <c r="BE42">
        <v>0.08</v>
      </c>
      <c r="BF42" s="39">
        <v>15.65</v>
      </c>
      <c r="BG42" s="40">
        <f t="shared" si="6"/>
        <v>46.95</v>
      </c>
      <c r="BH42">
        <v>0.31</v>
      </c>
      <c r="BI42">
        <v>0.06</v>
      </c>
      <c r="BJ42">
        <v>0.01</v>
      </c>
      <c r="BK42" t="s">
        <v>228</v>
      </c>
      <c r="BL42">
        <v>1.4</v>
      </c>
      <c r="BM42">
        <v>98.8</v>
      </c>
      <c r="BN42" t="s">
        <v>227</v>
      </c>
      <c r="BO42">
        <v>7</v>
      </c>
      <c r="BP42" t="s">
        <v>227</v>
      </c>
      <c r="BQ42">
        <v>157</v>
      </c>
      <c r="BR42" s="8">
        <v>1805</v>
      </c>
      <c r="BS42" s="8">
        <f t="shared" si="7"/>
        <v>5415</v>
      </c>
      <c r="BT42" t="s">
        <v>224</v>
      </c>
      <c r="BU42">
        <v>613</v>
      </c>
      <c r="BV42" t="s">
        <v>225</v>
      </c>
      <c r="BW42">
        <v>195</v>
      </c>
    </row>
    <row r="43" spans="1:75">
      <c r="A43" t="s">
        <v>41</v>
      </c>
      <c r="B43">
        <v>289</v>
      </c>
      <c r="C43">
        <v>294</v>
      </c>
      <c r="D43">
        <f t="shared" si="0"/>
        <v>5</v>
      </c>
      <c r="E43" t="s">
        <v>132</v>
      </c>
      <c r="F43">
        <f t="shared" si="1"/>
        <v>88.08720000000001</v>
      </c>
      <c r="G43">
        <f t="shared" si="2"/>
        <v>89.611200000000011</v>
      </c>
      <c r="H43">
        <f t="shared" si="3"/>
        <v>1.5240000000000009</v>
      </c>
      <c r="I43">
        <v>5.72</v>
      </c>
      <c r="J43" t="s">
        <v>224</v>
      </c>
      <c r="K43">
        <v>76</v>
      </c>
      <c r="L43">
        <v>13.2</v>
      </c>
      <c r="M43">
        <v>95.7</v>
      </c>
      <c r="N43">
        <v>380</v>
      </c>
      <c r="O43">
        <v>0.38</v>
      </c>
      <c r="P43">
        <v>892</v>
      </c>
      <c r="Q43">
        <v>1.51</v>
      </c>
      <c r="R43">
        <v>0.83</v>
      </c>
      <c r="S43">
        <v>0.93</v>
      </c>
      <c r="T43">
        <v>17.600000000000001</v>
      </c>
      <c r="U43">
        <v>1.78</v>
      </c>
      <c r="V43">
        <v>1.5</v>
      </c>
      <c r="W43">
        <v>0.28000000000000003</v>
      </c>
      <c r="X43">
        <v>5.9</v>
      </c>
      <c r="Y43">
        <v>0.09</v>
      </c>
      <c r="Z43" t="s">
        <v>225</v>
      </c>
      <c r="AA43">
        <v>7.7</v>
      </c>
      <c r="AB43">
        <v>7.1</v>
      </c>
      <c r="AC43">
        <v>364</v>
      </c>
      <c r="AD43" t="s">
        <v>226</v>
      </c>
      <c r="AE43">
        <v>1.63</v>
      </c>
      <c r="AF43">
        <v>5.8</v>
      </c>
      <c r="AG43">
        <v>1.59</v>
      </c>
      <c r="AH43">
        <v>1</v>
      </c>
      <c r="AI43">
        <v>251</v>
      </c>
      <c r="AJ43">
        <v>0.6</v>
      </c>
      <c r="AK43">
        <v>0.24</v>
      </c>
      <c r="AL43">
        <v>3.75</v>
      </c>
      <c r="AM43" t="s">
        <v>227</v>
      </c>
      <c r="AN43">
        <v>0.1</v>
      </c>
      <c r="AO43">
        <v>0.28999999999999998</v>
      </c>
      <c r="AP43" s="6">
        <v>492</v>
      </c>
      <c r="AQ43" s="6">
        <f t="shared" si="4"/>
        <v>2460</v>
      </c>
      <c r="AR43" t="s">
        <v>224</v>
      </c>
      <c r="AS43">
        <v>8.1</v>
      </c>
      <c r="AT43">
        <v>0.71</v>
      </c>
      <c r="AU43">
        <v>162</v>
      </c>
      <c r="AV43">
        <v>56</v>
      </c>
      <c r="AW43">
        <v>37.1</v>
      </c>
      <c r="AX43">
        <v>14.7</v>
      </c>
      <c r="AY43" s="7">
        <v>18.05</v>
      </c>
      <c r="AZ43" s="7">
        <f t="shared" si="5"/>
        <v>90.25</v>
      </c>
      <c r="BA43">
        <v>7.19</v>
      </c>
      <c r="BB43">
        <v>11.35</v>
      </c>
      <c r="BC43">
        <v>1.34</v>
      </c>
      <c r="BD43">
        <v>0.26</v>
      </c>
      <c r="BE43">
        <v>0.06</v>
      </c>
      <c r="BF43" s="34">
        <v>5.18</v>
      </c>
      <c r="BG43" s="34">
        <f t="shared" si="6"/>
        <v>25.9</v>
      </c>
      <c r="BH43">
        <v>0.17</v>
      </c>
      <c r="BI43">
        <v>0.13</v>
      </c>
      <c r="BJ43">
        <v>0.02</v>
      </c>
      <c r="BK43">
        <v>0.01</v>
      </c>
      <c r="BL43">
        <v>3.12</v>
      </c>
      <c r="BM43">
        <v>98.7</v>
      </c>
      <c r="BN43">
        <v>0.7</v>
      </c>
      <c r="BO43">
        <v>5</v>
      </c>
      <c r="BP43" t="s">
        <v>227</v>
      </c>
      <c r="BQ43">
        <v>84</v>
      </c>
      <c r="BR43" s="8">
        <v>929</v>
      </c>
      <c r="BS43" s="8">
        <f t="shared" si="7"/>
        <v>4645</v>
      </c>
      <c r="BT43" t="s">
        <v>224</v>
      </c>
      <c r="BU43">
        <v>327</v>
      </c>
      <c r="BV43" t="s">
        <v>225</v>
      </c>
      <c r="BW43">
        <v>117</v>
      </c>
    </row>
    <row r="44" spans="1:75">
      <c r="A44" t="s">
        <v>42</v>
      </c>
      <c r="B44">
        <v>294</v>
      </c>
      <c r="C44">
        <v>301.5</v>
      </c>
      <c r="D44">
        <f t="shared" si="0"/>
        <v>7.5</v>
      </c>
      <c r="E44" t="s">
        <v>132</v>
      </c>
      <c r="F44">
        <f t="shared" si="1"/>
        <v>89.611200000000011</v>
      </c>
      <c r="G44">
        <f t="shared" si="2"/>
        <v>91.897199999999998</v>
      </c>
      <c r="H44">
        <f t="shared" si="3"/>
        <v>2.2859999999999872</v>
      </c>
      <c r="I44">
        <v>5.95</v>
      </c>
      <c r="J44" t="s">
        <v>224</v>
      </c>
      <c r="K44">
        <v>85.7</v>
      </c>
      <c r="L44">
        <v>9.6</v>
      </c>
      <c r="M44">
        <v>40.9</v>
      </c>
      <c r="N44">
        <v>190</v>
      </c>
      <c r="O44">
        <v>0.37</v>
      </c>
      <c r="P44">
        <v>206</v>
      </c>
      <c r="Q44">
        <v>1.02</v>
      </c>
      <c r="R44">
        <v>0.55000000000000004</v>
      </c>
      <c r="S44">
        <v>0.94</v>
      </c>
      <c r="T44">
        <v>22.9</v>
      </c>
      <c r="U44">
        <v>1.21</v>
      </c>
      <c r="V44">
        <v>0.8</v>
      </c>
      <c r="W44">
        <v>0.18</v>
      </c>
      <c r="X44">
        <v>4.5</v>
      </c>
      <c r="Y44">
        <v>0.05</v>
      </c>
      <c r="Z44" t="s">
        <v>225</v>
      </c>
      <c r="AA44">
        <v>2.2000000000000002</v>
      </c>
      <c r="AB44">
        <v>5</v>
      </c>
      <c r="AC44">
        <v>166</v>
      </c>
      <c r="AD44" t="s">
        <v>226</v>
      </c>
      <c r="AE44">
        <v>1.2</v>
      </c>
      <c r="AF44">
        <v>5.3</v>
      </c>
      <c r="AG44">
        <v>1.1000000000000001</v>
      </c>
      <c r="AH44" t="s">
        <v>224</v>
      </c>
      <c r="AI44">
        <v>377</v>
      </c>
      <c r="AJ44">
        <v>0.1</v>
      </c>
      <c r="AK44">
        <v>0.15</v>
      </c>
      <c r="AL44">
        <v>0.52</v>
      </c>
      <c r="AM44" t="s">
        <v>227</v>
      </c>
      <c r="AN44">
        <v>0.06</v>
      </c>
      <c r="AO44">
        <v>0.13</v>
      </c>
      <c r="AP44" s="6">
        <v>146</v>
      </c>
      <c r="AQ44" s="6">
        <f t="shared" si="4"/>
        <v>1095</v>
      </c>
      <c r="AR44" t="s">
        <v>224</v>
      </c>
      <c r="AS44">
        <v>5.5</v>
      </c>
      <c r="AT44">
        <v>0.43</v>
      </c>
      <c r="AU44">
        <v>64</v>
      </c>
      <c r="AV44">
        <v>31</v>
      </c>
      <c r="AW44">
        <v>46.3</v>
      </c>
      <c r="AX44">
        <v>24.1</v>
      </c>
      <c r="AY44" s="7">
        <v>7.98</v>
      </c>
      <c r="AZ44" s="7">
        <f t="shared" si="5"/>
        <v>59.85</v>
      </c>
      <c r="BA44">
        <v>11.95</v>
      </c>
      <c r="BB44">
        <v>5.22</v>
      </c>
      <c r="BC44">
        <v>2.23</v>
      </c>
      <c r="BD44">
        <v>0.28999999999999998</v>
      </c>
      <c r="BE44">
        <v>0.03</v>
      </c>
      <c r="BF44" s="34">
        <v>1.03</v>
      </c>
      <c r="BG44" s="34">
        <f t="shared" si="6"/>
        <v>7.7250000000000005</v>
      </c>
      <c r="BH44">
        <v>0.08</v>
      </c>
      <c r="BI44">
        <v>0.06</v>
      </c>
      <c r="BJ44">
        <v>0.04</v>
      </c>
      <c r="BK44">
        <v>0.01</v>
      </c>
      <c r="BL44">
        <v>1.8</v>
      </c>
      <c r="BM44">
        <v>101</v>
      </c>
      <c r="BN44">
        <v>0.5</v>
      </c>
      <c r="BO44" t="s">
        <v>226</v>
      </c>
      <c r="BP44" t="s">
        <v>227</v>
      </c>
      <c r="BQ44">
        <v>38</v>
      </c>
      <c r="BR44" s="8">
        <v>205</v>
      </c>
      <c r="BS44" s="8">
        <f t="shared" si="7"/>
        <v>1537.5</v>
      </c>
      <c r="BT44" t="s">
        <v>224</v>
      </c>
      <c r="BU44">
        <v>144</v>
      </c>
      <c r="BV44">
        <v>2</v>
      </c>
      <c r="BW44">
        <v>53</v>
      </c>
    </row>
    <row r="45" spans="1:75">
      <c r="A45" t="s">
        <v>43</v>
      </c>
      <c r="B45">
        <v>301.5</v>
      </c>
      <c r="C45">
        <v>309</v>
      </c>
      <c r="D45">
        <f t="shared" si="0"/>
        <v>7.5</v>
      </c>
      <c r="E45" t="s">
        <v>132</v>
      </c>
      <c r="F45">
        <f t="shared" si="1"/>
        <v>91.897199999999998</v>
      </c>
      <c r="G45">
        <f t="shared" si="2"/>
        <v>94.183199999999999</v>
      </c>
      <c r="H45">
        <f t="shared" si="3"/>
        <v>2.2860000000000014</v>
      </c>
      <c r="I45">
        <v>6.28</v>
      </c>
      <c r="J45" t="s">
        <v>224</v>
      </c>
      <c r="K45">
        <v>80.599999999999994</v>
      </c>
      <c r="L45">
        <v>7</v>
      </c>
      <c r="M45">
        <v>36.799999999999997</v>
      </c>
      <c r="N45">
        <v>180</v>
      </c>
      <c r="O45">
        <v>0.3</v>
      </c>
      <c r="P45">
        <v>135</v>
      </c>
      <c r="Q45">
        <v>0.74</v>
      </c>
      <c r="R45">
        <v>0.42</v>
      </c>
      <c r="S45">
        <v>0.88</v>
      </c>
      <c r="T45">
        <v>21.1</v>
      </c>
      <c r="U45">
        <v>0.87</v>
      </c>
      <c r="V45">
        <v>0.6</v>
      </c>
      <c r="W45">
        <v>0.13</v>
      </c>
      <c r="X45">
        <v>3.4</v>
      </c>
      <c r="Y45">
        <v>0.03</v>
      </c>
      <c r="Z45" t="s">
        <v>225</v>
      </c>
      <c r="AA45">
        <v>2.1</v>
      </c>
      <c r="AB45">
        <v>3.5</v>
      </c>
      <c r="AC45">
        <v>175</v>
      </c>
      <c r="AD45" t="s">
        <v>226</v>
      </c>
      <c r="AE45">
        <v>0.83</v>
      </c>
      <c r="AF45">
        <v>3.3</v>
      </c>
      <c r="AG45">
        <v>0.68</v>
      </c>
      <c r="AH45" t="s">
        <v>224</v>
      </c>
      <c r="AI45">
        <v>340</v>
      </c>
      <c r="AJ45">
        <v>0.1</v>
      </c>
      <c r="AK45">
        <v>0.11</v>
      </c>
      <c r="AL45">
        <v>0.28000000000000003</v>
      </c>
      <c r="AM45" t="s">
        <v>227</v>
      </c>
      <c r="AN45">
        <v>0.04</v>
      </c>
      <c r="AO45">
        <v>7.0000000000000007E-2</v>
      </c>
      <c r="AP45" s="6">
        <v>99</v>
      </c>
      <c r="AQ45" s="6">
        <f t="shared" si="4"/>
        <v>742.5</v>
      </c>
      <c r="AR45" t="s">
        <v>224</v>
      </c>
      <c r="AS45">
        <v>4.0999999999999996</v>
      </c>
      <c r="AT45">
        <v>0.33</v>
      </c>
      <c r="AU45">
        <v>57</v>
      </c>
      <c r="AV45">
        <v>21</v>
      </c>
      <c r="AW45">
        <v>46.9</v>
      </c>
      <c r="AX45">
        <v>23.4</v>
      </c>
      <c r="AY45" s="7">
        <v>7.21</v>
      </c>
      <c r="AZ45" s="7">
        <f t="shared" si="5"/>
        <v>54.075000000000003</v>
      </c>
      <c r="BA45">
        <v>11.3</v>
      </c>
      <c r="BB45">
        <v>5.38</v>
      </c>
      <c r="BC45">
        <v>2.4700000000000002</v>
      </c>
      <c r="BD45">
        <v>0.25</v>
      </c>
      <c r="BE45">
        <v>0.03</v>
      </c>
      <c r="BF45" s="34">
        <v>1.03</v>
      </c>
      <c r="BG45" s="34">
        <f t="shared" si="6"/>
        <v>7.7250000000000005</v>
      </c>
      <c r="BH45">
        <v>0.08</v>
      </c>
      <c r="BI45">
        <v>0.08</v>
      </c>
      <c r="BJ45">
        <v>0.03</v>
      </c>
      <c r="BK45">
        <v>0.01</v>
      </c>
      <c r="BL45">
        <v>1.69</v>
      </c>
      <c r="BM45">
        <v>99.9</v>
      </c>
      <c r="BN45" t="s">
        <v>227</v>
      </c>
      <c r="BO45" t="s">
        <v>226</v>
      </c>
      <c r="BP45" t="s">
        <v>227</v>
      </c>
      <c r="BQ45">
        <v>34</v>
      </c>
      <c r="BR45" s="8">
        <v>137</v>
      </c>
      <c r="BS45" s="8">
        <f t="shared" si="7"/>
        <v>1027.5</v>
      </c>
      <c r="BT45" t="s">
        <v>224</v>
      </c>
      <c r="BU45">
        <v>155</v>
      </c>
      <c r="BV45">
        <v>5</v>
      </c>
      <c r="BW45">
        <v>47</v>
      </c>
    </row>
    <row r="46" spans="1:75">
      <c r="A46" t="s">
        <v>44</v>
      </c>
      <c r="B46">
        <v>309</v>
      </c>
      <c r="C46">
        <v>315</v>
      </c>
      <c r="D46">
        <f t="shared" si="0"/>
        <v>6</v>
      </c>
      <c r="E46" t="s">
        <v>132</v>
      </c>
      <c r="F46">
        <f t="shared" si="1"/>
        <v>94.183199999999999</v>
      </c>
      <c r="G46">
        <f t="shared" si="2"/>
        <v>96.012</v>
      </c>
      <c r="H46">
        <f t="shared" si="3"/>
        <v>1.8288000000000011</v>
      </c>
      <c r="I46">
        <v>4.59</v>
      </c>
      <c r="J46" t="s">
        <v>224</v>
      </c>
      <c r="K46">
        <v>83.1</v>
      </c>
      <c r="L46">
        <v>5.6</v>
      </c>
      <c r="M46">
        <v>33.4</v>
      </c>
      <c r="N46">
        <v>210</v>
      </c>
      <c r="O46">
        <v>0.31</v>
      </c>
      <c r="P46">
        <v>127</v>
      </c>
      <c r="Q46">
        <v>0.69</v>
      </c>
      <c r="R46">
        <v>0.36</v>
      </c>
      <c r="S46">
        <v>0.9</v>
      </c>
      <c r="T46">
        <v>20.6</v>
      </c>
      <c r="U46">
        <v>0.75</v>
      </c>
      <c r="V46">
        <v>0.4</v>
      </c>
      <c r="W46">
        <v>0.11</v>
      </c>
      <c r="X46">
        <v>2.9</v>
      </c>
      <c r="Y46">
        <v>0.03</v>
      </c>
      <c r="Z46" t="s">
        <v>225</v>
      </c>
      <c r="AA46">
        <v>1.6</v>
      </c>
      <c r="AB46">
        <v>3.2</v>
      </c>
      <c r="AC46">
        <v>170</v>
      </c>
      <c r="AD46" t="s">
        <v>226</v>
      </c>
      <c r="AE46">
        <v>0.68</v>
      </c>
      <c r="AF46">
        <v>2.5</v>
      </c>
      <c r="AG46">
        <v>0.64</v>
      </c>
      <c r="AH46" t="s">
        <v>224</v>
      </c>
      <c r="AI46">
        <v>319</v>
      </c>
      <c r="AJ46">
        <v>0.1</v>
      </c>
      <c r="AK46">
        <v>0.1</v>
      </c>
      <c r="AL46">
        <v>0.14000000000000001</v>
      </c>
      <c r="AM46" t="s">
        <v>227</v>
      </c>
      <c r="AN46">
        <v>0.02</v>
      </c>
      <c r="AO46" t="s">
        <v>229</v>
      </c>
      <c r="AP46" s="6">
        <v>99</v>
      </c>
      <c r="AQ46" s="6">
        <f t="shared" si="4"/>
        <v>594</v>
      </c>
      <c r="AR46" t="s">
        <v>224</v>
      </c>
      <c r="AS46">
        <v>3.6</v>
      </c>
      <c r="AT46">
        <v>0.3</v>
      </c>
      <c r="AU46">
        <v>55</v>
      </c>
      <c r="AV46">
        <v>14</v>
      </c>
      <c r="AW46">
        <v>46.1</v>
      </c>
      <c r="AX46">
        <v>22.5</v>
      </c>
      <c r="AY46" s="7">
        <v>6.9</v>
      </c>
      <c r="AZ46" s="7">
        <f t="shared" si="5"/>
        <v>41.400000000000006</v>
      </c>
      <c r="BA46">
        <v>10.5</v>
      </c>
      <c r="BB46">
        <v>5.77</v>
      </c>
      <c r="BC46">
        <v>2.5499999999999998</v>
      </c>
      <c r="BD46">
        <v>0.24</v>
      </c>
      <c r="BE46">
        <v>0.03</v>
      </c>
      <c r="BF46" s="34">
        <v>0.97</v>
      </c>
      <c r="BG46" s="34">
        <f t="shared" si="6"/>
        <v>5.82</v>
      </c>
      <c r="BH46">
        <v>0.08</v>
      </c>
      <c r="BI46">
        <v>0.03</v>
      </c>
      <c r="BJ46">
        <v>0.03</v>
      </c>
      <c r="BK46">
        <v>0.01</v>
      </c>
      <c r="BL46">
        <v>2.4900000000000002</v>
      </c>
      <c r="BM46">
        <v>98.2</v>
      </c>
      <c r="BN46">
        <v>0.5</v>
      </c>
      <c r="BO46" t="s">
        <v>226</v>
      </c>
      <c r="BP46" t="s">
        <v>227</v>
      </c>
      <c r="BQ46">
        <v>32</v>
      </c>
      <c r="BR46" s="8">
        <v>136</v>
      </c>
      <c r="BS46" s="8">
        <f t="shared" si="7"/>
        <v>816</v>
      </c>
      <c r="BT46" t="s">
        <v>224</v>
      </c>
      <c r="BU46">
        <v>158</v>
      </c>
      <c r="BV46">
        <v>4</v>
      </c>
      <c r="BW46">
        <v>49</v>
      </c>
    </row>
    <row r="47" spans="1:75">
      <c r="A47" t="s">
        <v>45</v>
      </c>
      <c r="B47">
        <v>315</v>
      </c>
      <c r="C47">
        <v>322</v>
      </c>
      <c r="D47">
        <f t="shared" si="0"/>
        <v>7</v>
      </c>
      <c r="E47" t="s">
        <v>132</v>
      </c>
      <c r="F47">
        <f t="shared" si="1"/>
        <v>96.012</v>
      </c>
      <c r="G47">
        <f t="shared" si="2"/>
        <v>98.145600000000002</v>
      </c>
      <c r="H47">
        <f t="shared" si="3"/>
        <v>2.1336000000000013</v>
      </c>
      <c r="I47">
        <v>5.35</v>
      </c>
      <c r="J47" t="s">
        <v>224</v>
      </c>
      <c r="K47">
        <v>97.1</v>
      </c>
      <c r="L47">
        <v>7</v>
      </c>
      <c r="M47">
        <v>31.6</v>
      </c>
      <c r="N47">
        <v>200</v>
      </c>
      <c r="O47">
        <v>0.28000000000000003</v>
      </c>
      <c r="P47">
        <v>100</v>
      </c>
      <c r="Q47">
        <v>0.92</v>
      </c>
      <c r="R47">
        <v>0.55000000000000004</v>
      </c>
      <c r="S47">
        <v>0.99</v>
      </c>
      <c r="T47">
        <v>21.2</v>
      </c>
      <c r="U47">
        <v>1.04</v>
      </c>
      <c r="V47">
        <v>0.5</v>
      </c>
      <c r="W47">
        <v>0.18</v>
      </c>
      <c r="X47">
        <v>3.8</v>
      </c>
      <c r="Y47">
        <v>7.0000000000000007E-2</v>
      </c>
      <c r="Z47" t="s">
        <v>225</v>
      </c>
      <c r="AA47">
        <v>2.2999999999999998</v>
      </c>
      <c r="AB47">
        <v>4</v>
      </c>
      <c r="AC47">
        <v>147</v>
      </c>
      <c r="AD47" t="s">
        <v>226</v>
      </c>
      <c r="AE47">
        <v>0.94</v>
      </c>
      <c r="AF47">
        <v>2.8</v>
      </c>
      <c r="AG47">
        <v>0.96</v>
      </c>
      <c r="AH47">
        <v>1</v>
      </c>
      <c r="AI47">
        <v>304</v>
      </c>
      <c r="AJ47">
        <v>0.2</v>
      </c>
      <c r="AK47">
        <v>0.15</v>
      </c>
      <c r="AL47">
        <v>0.11</v>
      </c>
      <c r="AM47" t="s">
        <v>227</v>
      </c>
      <c r="AN47">
        <v>0.06</v>
      </c>
      <c r="AO47" t="s">
        <v>229</v>
      </c>
      <c r="AP47" s="6">
        <v>90</v>
      </c>
      <c r="AQ47" s="6">
        <f t="shared" si="4"/>
        <v>630</v>
      </c>
      <c r="AR47">
        <v>1</v>
      </c>
      <c r="AS47">
        <v>4.7</v>
      </c>
      <c r="AT47">
        <v>0.5</v>
      </c>
      <c r="AU47">
        <v>56</v>
      </c>
      <c r="AV47">
        <v>20</v>
      </c>
      <c r="AW47">
        <v>46.3</v>
      </c>
      <c r="AX47">
        <v>23.1</v>
      </c>
      <c r="AY47" s="7">
        <v>6.98</v>
      </c>
      <c r="AZ47" s="7">
        <f t="shared" si="5"/>
        <v>48.86</v>
      </c>
      <c r="BA47">
        <v>11.25</v>
      </c>
      <c r="BB47">
        <v>4.92</v>
      </c>
      <c r="BC47">
        <v>2.64</v>
      </c>
      <c r="BD47">
        <v>0.28999999999999998</v>
      </c>
      <c r="BE47">
        <v>0.03</v>
      </c>
      <c r="BF47" s="34">
        <v>0.93</v>
      </c>
      <c r="BG47" s="34">
        <f t="shared" si="6"/>
        <v>6.5100000000000007</v>
      </c>
      <c r="BH47">
        <v>0.12</v>
      </c>
      <c r="BI47">
        <v>7.0000000000000007E-2</v>
      </c>
      <c r="BJ47">
        <v>0.03</v>
      </c>
      <c r="BK47">
        <v>0.01</v>
      </c>
      <c r="BL47">
        <v>1.1000000000000001</v>
      </c>
      <c r="BM47">
        <v>97.8</v>
      </c>
      <c r="BN47">
        <v>0.5</v>
      </c>
      <c r="BO47" t="s">
        <v>226</v>
      </c>
      <c r="BP47" t="s">
        <v>227</v>
      </c>
      <c r="BQ47">
        <v>31</v>
      </c>
      <c r="BR47" s="8">
        <v>107</v>
      </c>
      <c r="BS47" s="8">
        <f t="shared" si="7"/>
        <v>749</v>
      </c>
      <c r="BT47" t="s">
        <v>224</v>
      </c>
      <c r="BU47">
        <v>147</v>
      </c>
      <c r="BV47">
        <v>2</v>
      </c>
      <c r="BW47">
        <v>51</v>
      </c>
    </row>
    <row r="48" spans="1:75">
      <c r="A48" t="s">
        <v>46</v>
      </c>
      <c r="B48">
        <v>322</v>
      </c>
      <c r="C48">
        <v>327</v>
      </c>
      <c r="D48">
        <f t="shared" si="0"/>
        <v>5</v>
      </c>
      <c r="E48" t="s">
        <v>132</v>
      </c>
      <c r="F48">
        <f t="shared" si="1"/>
        <v>98.145600000000002</v>
      </c>
      <c r="G48">
        <f t="shared" si="2"/>
        <v>99.669600000000003</v>
      </c>
      <c r="H48">
        <f t="shared" si="3"/>
        <v>1.5240000000000009</v>
      </c>
      <c r="I48">
        <v>3.9</v>
      </c>
      <c r="J48" t="s">
        <v>224</v>
      </c>
      <c r="K48">
        <v>91.3</v>
      </c>
      <c r="L48">
        <v>6.2</v>
      </c>
      <c r="M48">
        <v>34.1</v>
      </c>
      <c r="N48">
        <v>230</v>
      </c>
      <c r="O48">
        <v>0.24</v>
      </c>
      <c r="P48">
        <v>166</v>
      </c>
      <c r="Q48">
        <v>0.86</v>
      </c>
      <c r="R48">
        <v>0.48</v>
      </c>
      <c r="S48">
        <v>0.99</v>
      </c>
      <c r="T48">
        <v>21.7</v>
      </c>
      <c r="U48">
        <v>0.94</v>
      </c>
      <c r="V48">
        <v>0.5</v>
      </c>
      <c r="W48">
        <v>0.15</v>
      </c>
      <c r="X48">
        <v>3.3</v>
      </c>
      <c r="Y48">
        <v>0.06</v>
      </c>
      <c r="Z48" t="s">
        <v>225</v>
      </c>
      <c r="AA48">
        <v>3.2</v>
      </c>
      <c r="AB48">
        <v>3.5</v>
      </c>
      <c r="AC48">
        <v>151</v>
      </c>
      <c r="AD48" t="s">
        <v>226</v>
      </c>
      <c r="AE48">
        <v>0.82</v>
      </c>
      <c r="AF48">
        <v>2.7</v>
      </c>
      <c r="AG48">
        <v>0.88</v>
      </c>
      <c r="AH48" t="s">
        <v>224</v>
      </c>
      <c r="AI48">
        <v>323</v>
      </c>
      <c r="AJ48">
        <v>0.2</v>
      </c>
      <c r="AK48">
        <v>0.13</v>
      </c>
      <c r="AL48">
        <v>0.05</v>
      </c>
      <c r="AM48" t="s">
        <v>227</v>
      </c>
      <c r="AN48">
        <v>0.05</v>
      </c>
      <c r="AO48" t="s">
        <v>229</v>
      </c>
      <c r="AP48" s="6">
        <v>122</v>
      </c>
      <c r="AQ48" s="6">
        <f t="shared" si="4"/>
        <v>610</v>
      </c>
      <c r="AR48">
        <v>1</v>
      </c>
      <c r="AS48">
        <v>4</v>
      </c>
      <c r="AT48">
        <v>0.44</v>
      </c>
      <c r="AU48">
        <v>59</v>
      </c>
      <c r="AV48">
        <v>19</v>
      </c>
      <c r="AW48">
        <v>44.9</v>
      </c>
      <c r="AX48">
        <v>23.1</v>
      </c>
      <c r="AY48" s="7">
        <v>7.36</v>
      </c>
      <c r="AZ48" s="7">
        <f t="shared" si="5"/>
        <v>36.800000000000004</v>
      </c>
      <c r="BA48">
        <v>11.25</v>
      </c>
      <c r="BB48">
        <v>5.09</v>
      </c>
      <c r="BC48">
        <v>2.52</v>
      </c>
      <c r="BD48">
        <v>0.26</v>
      </c>
      <c r="BE48">
        <v>0.03</v>
      </c>
      <c r="BF48" s="34">
        <v>1.66</v>
      </c>
      <c r="BG48" s="34">
        <f t="shared" si="6"/>
        <v>8.2999999999999989</v>
      </c>
      <c r="BH48">
        <v>0.1</v>
      </c>
      <c r="BI48" t="s">
        <v>228</v>
      </c>
      <c r="BJ48">
        <v>0.04</v>
      </c>
      <c r="BK48">
        <v>0.01</v>
      </c>
      <c r="BL48">
        <v>2.1</v>
      </c>
      <c r="BM48">
        <v>98.4</v>
      </c>
      <c r="BN48" t="s">
        <v>227</v>
      </c>
      <c r="BO48" t="s">
        <v>226</v>
      </c>
      <c r="BP48" t="s">
        <v>227</v>
      </c>
      <c r="BQ48">
        <v>30</v>
      </c>
      <c r="BR48" s="8">
        <v>166</v>
      </c>
      <c r="BS48" s="8">
        <f t="shared" si="7"/>
        <v>830</v>
      </c>
      <c r="BT48" t="s">
        <v>224</v>
      </c>
      <c r="BU48">
        <v>141</v>
      </c>
      <c r="BV48" t="s">
        <v>225</v>
      </c>
      <c r="BW48">
        <v>48</v>
      </c>
    </row>
    <row r="49" spans="1:75">
      <c r="A49" t="s">
        <v>47</v>
      </c>
      <c r="B49">
        <v>327</v>
      </c>
      <c r="C49">
        <v>334</v>
      </c>
      <c r="D49">
        <f t="shared" si="0"/>
        <v>7</v>
      </c>
      <c r="E49" t="s">
        <v>139</v>
      </c>
      <c r="F49">
        <f t="shared" si="1"/>
        <v>99.669600000000003</v>
      </c>
      <c r="G49">
        <f t="shared" si="2"/>
        <v>101.8032</v>
      </c>
      <c r="H49">
        <f t="shared" si="3"/>
        <v>2.1336000000000013</v>
      </c>
      <c r="I49">
        <v>6.64</v>
      </c>
      <c r="J49" t="s">
        <v>224</v>
      </c>
      <c r="K49">
        <v>22.2</v>
      </c>
      <c r="L49">
        <v>4.4000000000000004</v>
      </c>
      <c r="M49">
        <v>39.5</v>
      </c>
      <c r="N49">
        <v>100</v>
      </c>
      <c r="O49">
        <v>0.1</v>
      </c>
      <c r="P49">
        <v>1270</v>
      </c>
      <c r="Q49">
        <v>0.88</v>
      </c>
      <c r="R49">
        <v>0.51</v>
      </c>
      <c r="S49">
        <v>0.28999999999999998</v>
      </c>
      <c r="T49">
        <v>5.2</v>
      </c>
      <c r="U49">
        <v>0.8</v>
      </c>
      <c r="V49">
        <v>2.2999999999999998</v>
      </c>
      <c r="W49">
        <v>0.17</v>
      </c>
      <c r="X49">
        <v>2</v>
      </c>
      <c r="Y49">
        <v>0.08</v>
      </c>
      <c r="Z49" t="s">
        <v>225</v>
      </c>
      <c r="AA49">
        <v>11.1</v>
      </c>
      <c r="AB49">
        <v>2.5</v>
      </c>
      <c r="AC49">
        <v>17</v>
      </c>
      <c r="AD49" t="s">
        <v>226</v>
      </c>
      <c r="AE49">
        <v>0.59</v>
      </c>
      <c r="AF49">
        <v>2.4</v>
      </c>
      <c r="AG49">
        <v>0.69</v>
      </c>
      <c r="AH49">
        <v>1</v>
      </c>
      <c r="AI49">
        <v>61.2</v>
      </c>
      <c r="AJ49">
        <v>0.6</v>
      </c>
      <c r="AK49">
        <v>0.12</v>
      </c>
      <c r="AL49">
        <v>0.21</v>
      </c>
      <c r="AM49" t="s">
        <v>227</v>
      </c>
      <c r="AN49">
        <v>0.04</v>
      </c>
      <c r="AO49">
        <v>0.11</v>
      </c>
      <c r="AP49" s="6">
        <v>410</v>
      </c>
      <c r="AQ49" s="6">
        <f t="shared" si="4"/>
        <v>2870</v>
      </c>
      <c r="AR49">
        <v>4</v>
      </c>
      <c r="AS49">
        <v>3.9</v>
      </c>
      <c r="AT49">
        <v>0.49</v>
      </c>
      <c r="AU49">
        <v>100</v>
      </c>
      <c r="AV49">
        <v>93</v>
      </c>
      <c r="AW49">
        <v>23.5</v>
      </c>
      <c r="AX49">
        <v>3.55</v>
      </c>
      <c r="AY49" s="7">
        <v>33.5</v>
      </c>
      <c r="AZ49" s="7">
        <f t="shared" si="5"/>
        <v>234.5</v>
      </c>
      <c r="BA49">
        <v>2.71</v>
      </c>
      <c r="BB49">
        <v>15.5</v>
      </c>
      <c r="BC49">
        <v>0.25</v>
      </c>
      <c r="BD49">
        <v>0.08</v>
      </c>
      <c r="BE49">
        <v>7.0000000000000007E-2</v>
      </c>
      <c r="BF49" s="34">
        <v>16.3</v>
      </c>
      <c r="BG49" s="34">
        <f t="shared" si="6"/>
        <v>114.10000000000001</v>
      </c>
      <c r="BH49">
        <v>0.31</v>
      </c>
      <c r="BI49">
        <v>0.04</v>
      </c>
      <c r="BJ49">
        <v>0.01</v>
      </c>
      <c r="BK49" t="s">
        <v>228</v>
      </c>
      <c r="BL49">
        <v>2.7</v>
      </c>
      <c r="BM49">
        <v>98.5</v>
      </c>
      <c r="BN49">
        <v>0.6</v>
      </c>
      <c r="BO49">
        <v>5</v>
      </c>
      <c r="BP49" t="s">
        <v>227</v>
      </c>
      <c r="BQ49">
        <v>129</v>
      </c>
      <c r="BR49" s="8">
        <v>1520</v>
      </c>
      <c r="BS49" s="8">
        <f t="shared" si="7"/>
        <v>10640</v>
      </c>
      <c r="BT49" t="s">
        <v>224</v>
      </c>
      <c r="BU49">
        <v>525</v>
      </c>
      <c r="BV49" t="s">
        <v>225</v>
      </c>
      <c r="BW49">
        <v>170</v>
      </c>
    </row>
    <row r="50" spans="1:75">
      <c r="A50" t="s">
        <v>48</v>
      </c>
      <c r="B50">
        <v>334</v>
      </c>
      <c r="C50">
        <v>340</v>
      </c>
      <c r="D50">
        <f t="shared" si="0"/>
        <v>6</v>
      </c>
      <c r="E50" t="s">
        <v>139</v>
      </c>
      <c r="F50">
        <f t="shared" si="1"/>
        <v>101.8032</v>
      </c>
      <c r="G50">
        <f t="shared" si="2"/>
        <v>103.63200000000001</v>
      </c>
      <c r="H50">
        <f t="shared" si="3"/>
        <v>1.8288000000000011</v>
      </c>
      <c r="I50">
        <v>7.27</v>
      </c>
      <c r="J50" t="s">
        <v>224</v>
      </c>
      <c r="K50">
        <v>44.6</v>
      </c>
      <c r="L50">
        <v>20.9</v>
      </c>
      <c r="M50">
        <v>66.2</v>
      </c>
      <c r="N50">
        <v>290</v>
      </c>
      <c r="O50">
        <v>0.15</v>
      </c>
      <c r="P50">
        <v>667</v>
      </c>
      <c r="Q50">
        <v>4.3</v>
      </c>
      <c r="R50">
        <v>2.33</v>
      </c>
      <c r="S50">
        <v>1.1399999999999999</v>
      </c>
      <c r="T50">
        <v>9.6</v>
      </c>
      <c r="U50">
        <v>4.82</v>
      </c>
      <c r="V50">
        <v>3.5</v>
      </c>
      <c r="W50">
        <v>0.8</v>
      </c>
      <c r="X50">
        <v>7.9</v>
      </c>
      <c r="Y50">
        <v>0.27</v>
      </c>
      <c r="Z50" t="s">
        <v>225</v>
      </c>
      <c r="AA50">
        <v>14.5</v>
      </c>
      <c r="AB50">
        <v>15.9</v>
      </c>
      <c r="AC50">
        <v>81</v>
      </c>
      <c r="AD50" t="s">
        <v>226</v>
      </c>
      <c r="AE50">
        <v>3.27</v>
      </c>
      <c r="AF50">
        <v>4</v>
      </c>
      <c r="AG50">
        <v>4.24</v>
      </c>
      <c r="AH50">
        <v>1</v>
      </c>
      <c r="AI50">
        <v>60</v>
      </c>
      <c r="AJ50">
        <v>0.9</v>
      </c>
      <c r="AK50">
        <v>0.69</v>
      </c>
      <c r="AL50">
        <v>0.39</v>
      </c>
      <c r="AM50" t="s">
        <v>227</v>
      </c>
      <c r="AN50">
        <v>0.23</v>
      </c>
      <c r="AO50">
        <v>0.2</v>
      </c>
      <c r="AP50" s="6">
        <v>668</v>
      </c>
      <c r="AQ50" s="6">
        <f t="shared" si="4"/>
        <v>4008</v>
      </c>
      <c r="AR50">
        <v>4</v>
      </c>
      <c r="AS50">
        <v>20.5</v>
      </c>
      <c r="AT50">
        <v>1.94</v>
      </c>
      <c r="AU50">
        <v>161</v>
      </c>
      <c r="AV50">
        <v>125</v>
      </c>
      <c r="AW50">
        <v>31.7</v>
      </c>
      <c r="AX50">
        <v>3.93</v>
      </c>
      <c r="AY50" s="7">
        <v>27.2</v>
      </c>
      <c r="AZ50" s="7">
        <f t="shared" si="5"/>
        <v>163.19999999999999</v>
      </c>
      <c r="BA50">
        <v>8</v>
      </c>
      <c r="BB50">
        <v>12.45</v>
      </c>
      <c r="BC50">
        <v>0.46</v>
      </c>
      <c r="BD50">
        <v>0.16</v>
      </c>
      <c r="BE50">
        <v>7.0000000000000007E-2</v>
      </c>
      <c r="BF50" s="34">
        <v>10.3</v>
      </c>
      <c r="BG50" s="34">
        <f t="shared" si="6"/>
        <v>61.800000000000004</v>
      </c>
      <c r="BH50">
        <v>0.27</v>
      </c>
      <c r="BI50">
        <v>0.23</v>
      </c>
      <c r="BJ50" t="s">
        <v>228</v>
      </c>
      <c r="BK50" t="s">
        <v>228</v>
      </c>
      <c r="BL50">
        <v>-0.2</v>
      </c>
      <c r="BM50">
        <v>94.6</v>
      </c>
      <c r="BN50" t="s">
        <v>227</v>
      </c>
      <c r="BO50" t="s">
        <v>226</v>
      </c>
      <c r="BP50" t="s">
        <v>227</v>
      </c>
      <c r="BQ50">
        <v>107</v>
      </c>
      <c r="BR50" s="8">
        <v>801</v>
      </c>
      <c r="BS50" s="8">
        <f t="shared" si="7"/>
        <v>4806</v>
      </c>
      <c r="BT50" t="s">
        <v>224</v>
      </c>
      <c r="BU50">
        <v>379</v>
      </c>
      <c r="BV50" t="s">
        <v>225</v>
      </c>
      <c r="BW50">
        <v>164</v>
      </c>
    </row>
    <row r="51" spans="1:75">
      <c r="A51" t="s">
        <v>49</v>
      </c>
      <c r="B51">
        <v>340</v>
      </c>
      <c r="C51">
        <v>347</v>
      </c>
      <c r="D51">
        <f t="shared" si="0"/>
        <v>7</v>
      </c>
      <c r="E51" t="s">
        <v>140</v>
      </c>
      <c r="F51">
        <f t="shared" si="1"/>
        <v>103.63200000000001</v>
      </c>
      <c r="G51">
        <f t="shared" si="2"/>
        <v>105.76560000000001</v>
      </c>
      <c r="H51">
        <f t="shared" si="3"/>
        <v>2.1336000000000013</v>
      </c>
      <c r="I51">
        <v>3.34</v>
      </c>
      <c r="J51" t="s">
        <v>224</v>
      </c>
      <c r="K51">
        <v>27.5</v>
      </c>
      <c r="L51">
        <v>8.8000000000000007</v>
      </c>
      <c r="M51">
        <v>48.7</v>
      </c>
      <c r="N51">
        <v>190</v>
      </c>
      <c r="O51">
        <v>0.11</v>
      </c>
      <c r="P51">
        <v>1180</v>
      </c>
      <c r="Q51">
        <v>1.96</v>
      </c>
      <c r="R51">
        <v>1.1000000000000001</v>
      </c>
      <c r="S51">
        <v>0.53</v>
      </c>
      <c r="T51">
        <v>7</v>
      </c>
      <c r="U51">
        <v>2.02</v>
      </c>
      <c r="V51">
        <v>2.8</v>
      </c>
      <c r="W51">
        <v>0.37</v>
      </c>
      <c r="X51">
        <v>3.3</v>
      </c>
      <c r="Y51">
        <v>0.14000000000000001</v>
      </c>
      <c r="Z51" t="s">
        <v>225</v>
      </c>
      <c r="AA51">
        <v>13.3</v>
      </c>
      <c r="AB51">
        <v>6.4</v>
      </c>
      <c r="AC51">
        <v>35</v>
      </c>
      <c r="AD51" t="s">
        <v>226</v>
      </c>
      <c r="AE51">
        <v>1.35</v>
      </c>
      <c r="AF51">
        <v>2.7</v>
      </c>
      <c r="AG51">
        <v>1.83</v>
      </c>
      <c r="AH51">
        <v>1</v>
      </c>
      <c r="AI51">
        <v>51.5</v>
      </c>
      <c r="AJ51">
        <v>0.8</v>
      </c>
      <c r="AK51">
        <v>0.31</v>
      </c>
      <c r="AL51">
        <v>0.19</v>
      </c>
      <c r="AM51" t="s">
        <v>227</v>
      </c>
      <c r="AN51">
        <v>0.12</v>
      </c>
      <c r="AO51">
        <v>0.08</v>
      </c>
      <c r="AP51" s="6">
        <v>503</v>
      </c>
      <c r="AQ51" s="6">
        <f t="shared" si="4"/>
        <v>3521</v>
      </c>
      <c r="AR51">
        <v>4</v>
      </c>
      <c r="AS51">
        <v>9.6</v>
      </c>
      <c r="AT51">
        <v>1.1299999999999999</v>
      </c>
      <c r="AU51">
        <v>123</v>
      </c>
      <c r="AV51">
        <v>107</v>
      </c>
      <c r="AW51">
        <v>26.9</v>
      </c>
      <c r="AX51">
        <v>3.28</v>
      </c>
      <c r="AY51" s="7">
        <v>32.200000000000003</v>
      </c>
      <c r="AZ51" s="7">
        <f t="shared" si="5"/>
        <v>225.40000000000003</v>
      </c>
      <c r="BA51">
        <v>4.8099999999999996</v>
      </c>
      <c r="BB51">
        <v>13.55</v>
      </c>
      <c r="BC51">
        <v>0.27</v>
      </c>
      <c r="BD51">
        <v>7.0000000000000007E-2</v>
      </c>
      <c r="BE51">
        <v>0.08</v>
      </c>
      <c r="BF51" s="35">
        <v>13.55</v>
      </c>
      <c r="BG51" s="36">
        <f t="shared" si="6"/>
        <v>94.850000000000009</v>
      </c>
      <c r="BH51">
        <v>0.31</v>
      </c>
      <c r="BI51" t="s">
        <v>228</v>
      </c>
      <c r="BJ51">
        <v>0.01</v>
      </c>
      <c r="BK51" t="s">
        <v>228</v>
      </c>
      <c r="BL51">
        <v>0.4</v>
      </c>
      <c r="BM51">
        <v>95.4</v>
      </c>
      <c r="BN51" t="s">
        <v>227</v>
      </c>
      <c r="BO51">
        <v>13</v>
      </c>
      <c r="BP51" t="s">
        <v>227</v>
      </c>
      <c r="BQ51">
        <v>132</v>
      </c>
      <c r="BR51" s="8">
        <v>1470</v>
      </c>
      <c r="BS51" s="8">
        <f t="shared" si="7"/>
        <v>10290</v>
      </c>
      <c r="BT51" t="s">
        <v>224</v>
      </c>
      <c r="BU51">
        <v>515</v>
      </c>
      <c r="BV51" t="s">
        <v>225</v>
      </c>
      <c r="BW51">
        <v>178</v>
      </c>
    </row>
    <row r="52" spans="1:75">
      <c r="A52" t="s">
        <v>50</v>
      </c>
      <c r="B52">
        <v>347</v>
      </c>
      <c r="C52">
        <v>353.5</v>
      </c>
      <c r="D52">
        <f t="shared" si="0"/>
        <v>6.5</v>
      </c>
      <c r="E52" t="s">
        <v>133</v>
      </c>
      <c r="F52">
        <f t="shared" si="1"/>
        <v>105.76560000000001</v>
      </c>
      <c r="G52">
        <f t="shared" si="2"/>
        <v>107.74680000000001</v>
      </c>
      <c r="H52">
        <f t="shared" si="3"/>
        <v>1.9812000000000012</v>
      </c>
      <c r="I52">
        <v>7.21</v>
      </c>
      <c r="J52">
        <v>1</v>
      </c>
      <c r="K52">
        <v>12</v>
      </c>
      <c r="L52">
        <v>3.2</v>
      </c>
      <c r="M52">
        <v>37.6</v>
      </c>
      <c r="N52">
        <v>70</v>
      </c>
      <c r="O52">
        <v>0.06</v>
      </c>
      <c r="P52">
        <v>1500</v>
      </c>
      <c r="Q52">
        <v>0.75</v>
      </c>
      <c r="R52">
        <v>0.5</v>
      </c>
      <c r="S52">
        <v>0.2</v>
      </c>
      <c r="T52">
        <v>4.3</v>
      </c>
      <c r="U52">
        <v>0.69</v>
      </c>
      <c r="V52">
        <v>2.7</v>
      </c>
      <c r="W52">
        <v>0.17</v>
      </c>
      <c r="X52">
        <v>2.1</v>
      </c>
      <c r="Y52">
        <v>0.09</v>
      </c>
      <c r="Z52" t="s">
        <v>225</v>
      </c>
      <c r="AA52">
        <v>12.7</v>
      </c>
      <c r="AB52">
        <v>2.2999999999999998</v>
      </c>
      <c r="AC52">
        <v>11</v>
      </c>
      <c r="AD52">
        <v>5</v>
      </c>
      <c r="AE52">
        <v>0.45</v>
      </c>
      <c r="AF52">
        <v>1.3</v>
      </c>
      <c r="AG52">
        <v>0.57999999999999996</v>
      </c>
      <c r="AH52">
        <v>1</v>
      </c>
      <c r="AI52">
        <v>27.6</v>
      </c>
      <c r="AJ52">
        <v>0.6</v>
      </c>
      <c r="AK52">
        <v>0.12</v>
      </c>
      <c r="AL52">
        <v>7.0000000000000007E-2</v>
      </c>
      <c r="AM52" t="s">
        <v>227</v>
      </c>
      <c r="AN52">
        <v>0.05</v>
      </c>
      <c r="AO52">
        <v>0.09</v>
      </c>
      <c r="AP52" s="6">
        <v>471</v>
      </c>
      <c r="AQ52" s="6">
        <f t="shared" si="4"/>
        <v>3061.5</v>
      </c>
      <c r="AR52">
        <v>4</v>
      </c>
      <c r="AS52">
        <v>3.7</v>
      </c>
      <c r="AT52">
        <v>0.59</v>
      </c>
      <c r="AU52">
        <v>88</v>
      </c>
      <c r="AV52">
        <v>104</v>
      </c>
      <c r="AW52">
        <v>22</v>
      </c>
      <c r="AX52">
        <v>2</v>
      </c>
      <c r="AY52" s="7">
        <v>36.5</v>
      </c>
      <c r="AZ52" s="7">
        <f t="shared" si="5"/>
        <v>237.25</v>
      </c>
      <c r="BA52">
        <v>1.83</v>
      </c>
      <c r="BB52">
        <v>15.75</v>
      </c>
      <c r="BC52">
        <v>0.12</v>
      </c>
      <c r="BD52">
        <v>0.03</v>
      </c>
      <c r="BE52">
        <v>7.0000000000000007E-2</v>
      </c>
      <c r="BF52" s="37">
        <v>17.95</v>
      </c>
      <c r="BG52" s="38">
        <f t="shared" si="6"/>
        <v>116.675</v>
      </c>
      <c r="BH52">
        <v>0.32</v>
      </c>
      <c r="BI52">
        <v>0.01</v>
      </c>
      <c r="BJ52" t="s">
        <v>228</v>
      </c>
      <c r="BK52" t="s">
        <v>228</v>
      </c>
      <c r="BL52">
        <v>1.99</v>
      </c>
      <c r="BM52">
        <v>98.6</v>
      </c>
      <c r="BN52">
        <v>1.6</v>
      </c>
      <c r="BO52">
        <v>10</v>
      </c>
      <c r="BP52" t="s">
        <v>227</v>
      </c>
      <c r="BQ52">
        <v>157</v>
      </c>
      <c r="BR52" s="8">
        <v>1850</v>
      </c>
      <c r="BS52" s="8">
        <f t="shared" si="7"/>
        <v>12025</v>
      </c>
      <c r="BT52" t="s">
        <v>224</v>
      </c>
      <c r="BU52">
        <v>584</v>
      </c>
      <c r="BV52">
        <v>4</v>
      </c>
      <c r="BW52">
        <v>188</v>
      </c>
    </row>
    <row r="53" spans="1:75">
      <c r="A53" t="s">
        <v>51</v>
      </c>
      <c r="B53">
        <v>353.5</v>
      </c>
      <c r="C53">
        <v>360</v>
      </c>
      <c r="D53">
        <f t="shared" si="0"/>
        <v>6.5</v>
      </c>
      <c r="E53" t="s">
        <v>133</v>
      </c>
      <c r="F53">
        <f t="shared" si="1"/>
        <v>107.74680000000001</v>
      </c>
      <c r="G53">
        <f t="shared" si="2"/>
        <v>109.72800000000001</v>
      </c>
      <c r="H53">
        <f t="shared" si="3"/>
        <v>1.9812000000000012</v>
      </c>
      <c r="I53">
        <v>6.98</v>
      </c>
      <c r="J53" t="s">
        <v>224</v>
      </c>
      <c r="K53">
        <v>20</v>
      </c>
      <c r="L53">
        <v>3</v>
      </c>
      <c r="M53">
        <v>35.6</v>
      </c>
      <c r="N53">
        <v>50</v>
      </c>
      <c r="O53">
        <v>0.13</v>
      </c>
      <c r="P53">
        <v>1600</v>
      </c>
      <c r="Q53">
        <v>0.68</v>
      </c>
      <c r="R53">
        <v>0.4</v>
      </c>
      <c r="S53">
        <v>0.22</v>
      </c>
      <c r="T53">
        <v>4.2</v>
      </c>
      <c r="U53">
        <v>0.65</v>
      </c>
      <c r="V53">
        <v>2.6</v>
      </c>
      <c r="W53">
        <v>0.12</v>
      </c>
      <c r="X53">
        <v>1.4</v>
      </c>
      <c r="Y53">
        <v>0.09</v>
      </c>
      <c r="Z53" t="s">
        <v>225</v>
      </c>
      <c r="AA53">
        <v>14.4</v>
      </c>
      <c r="AB53">
        <v>2</v>
      </c>
      <c r="AC53">
        <v>5</v>
      </c>
      <c r="AD53">
        <v>9</v>
      </c>
      <c r="AE53">
        <v>0.4</v>
      </c>
      <c r="AF53">
        <v>2.1</v>
      </c>
      <c r="AG53">
        <v>0.56999999999999995</v>
      </c>
      <c r="AH53">
        <v>1</v>
      </c>
      <c r="AI53">
        <v>33.200000000000003</v>
      </c>
      <c r="AJ53">
        <v>0.7</v>
      </c>
      <c r="AK53">
        <v>0.09</v>
      </c>
      <c r="AL53">
        <v>0.09</v>
      </c>
      <c r="AM53" t="s">
        <v>227</v>
      </c>
      <c r="AN53">
        <v>7.0000000000000007E-2</v>
      </c>
      <c r="AO53">
        <v>0.08</v>
      </c>
      <c r="AP53" s="6">
        <v>458</v>
      </c>
      <c r="AQ53" s="6">
        <f t="shared" si="4"/>
        <v>2977</v>
      </c>
      <c r="AR53">
        <v>4</v>
      </c>
      <c r="AS53">
        <v>3.3</v>
      </c>
      <c r="AT53">
        <v>0.65</v>
      </c>
      <c r="AU53">
        <v>84</v>
      </c>
      <c r="AV53">
        <v>101</v>
      </c>
      <c r="AW53">
        <v>20.8</v>
      </c>
      <c r="AX53">
        <v>2.19</v>
      </c>
      <c r="AY53" s="7">
        <v>36.200000000000003</v>
      </c>
      <c r="AZ53" s="7">
        <f t="shared" si="5"/>
        <v>235.3</v>
      </c>
      <c r="BA53">
        <v>1.34</v>
      </c>
      <c r="BB53">
        <v>14.35</v>
      </c>
      <c r="BC53">
        <v>0.12</v>
      </c>
      <c r="BD53">
        <v>0.05</v>
      </c>
      <c r="BE53">
        <v>0.06</v>
      </c>
      <c r="BF53" s="37">
        <v>18.350000000000001</v>
      </c>
      <c r="BG53" s="38">
        <f t="shared" si="6"/>
        <v>119.27500000000001</v>
      </c>
      <c r="BH53">
        <v>0.33</v>
      </c>
      <c r="BI53" t="s">
        <v>228</v>
      </c>
      <c r="BJ53">
        <v>0.01</v>
      </c>
      <c r="BK53" t="s">
        <v>228</v>
      </c>
      <c r="BL53">
        <v>0.4</v>
      </c>
      <c r="BM53">
        <v>94.2</v>
      </c>
      <c r="BN53">
        <v>1.3</v>
      </c>
      <c r="BO53">
        <v>15</v>
      </c>
      <c r="BP53" t="s">
        <v>227</v>
      </c>
      <c r="BQ53">
        <v>161</v>
      </c>
      <c r="BR53" s="8">
        <v>2230</v>
      </c>
      <c r="BS53" s="8">
        <f t="shared" si="7"/>
        <v>14495</v>
      </c>
      <c r="BT53" t="s">
        <v>224</v>
      </c>
      <c r="BU53">
        <v>601</v>
      </c>
      <c r="BV53" t="s">
        <v>225</v>
      </c>
      <c r="BW53">
        <v>177</v>
      </c>
    </row>
    <row r="54" spans="1:75">
      <c r="A54" t="s">
        <v>52</v>
      </c>
      <c r="B54">
        <v>360</v>
      </c>
      <c r="C54">
        <v>366</v>
      </c>
      <c r="D54">
        <f t="shared" si="0"/>
        <v>6</v>
      </c>
      <c r="E54" t="s">
        <v>133</v>
      </c>
      <c r="F54">
        <f t="shared" si="1"/>
        <v>109.72800000000001</v>
      </c>
      <c r="G54">
        <f t="shared" si="2"/>
        <v>111.55680000000001</v>
      </c>
      <c r="H54">
        <f t="shared" si="3"/>
        <v>1.8288000000000011</v>
      </c>
      <c r="I54">
        <v>5.46</v>
      </c>
      <c r="J54" t="s">
        <v>224</v>
      </c>
      <c r="K54">
        <v>20</v>
      </c>
      <c r="L54">
        <v>4.0999999999999996</v>
      </c>
      <c r="M54">
        <v>49.1</v>
      </c>
      <c r="N54">
        <v>140</v>
      </c>
      <c r="O54">
        <v>0.13</v>
      </c>
      <c r="P54">
        <v>1300</v>
      </c>
      <c r="Q54">
        <v>0.72</v>
      </c>
      <c r="R54">
        <v>0.49</v>
      </c>
      <c r="S54">
        <v>0.23</v>
      </c>
      <c r="T54">
        <v>5.9</v>
      </c>
      <c r="U54">
        <v>0.75</v>
      </c>
      <c r="V54">
        <v>2</v>
      </c>
      <c r="W54">
        <v>0.14000000000000001</v>
      </c>
      <c r="X54">
        <v>2</v>
      </c>
      <c r="Y54">
        <v>0.09</v>
      </c>
      <c r="Z54" t="s">
        <v>225</v>
      </c>
      <c r="AA54">
        <v>10</v>
      </c>
      <c r="AB54">
        <v>2.7</v>
      </c>
      <c r="AC54">
        <v>18</v>
      </c>
      <c r="AD54" t="s">
        <v>226</v>
      </c>
      <c r="AE54">
        <v>0.56999999999999995</v>
      </c>
      <c r="AF54">
        <v>2.2000000000000002</v>
      </c>
      <c r="AG54">
        <v>0.66</v>
      </c>
      <c r="AH54">
        <v>1</v>
      </c>
      <c r="AI54">
        <v>42.3</v>
      </c>
      <c r="AJ54">
        <v>0.6</v>
      </c>
      <c r="AK54">
        <v>0.12</v>
      </c>
      <c r="AL54">
        <v>0.15</v>
      </c>
      <c r="AM54" t="s">
        <v>227</v>
      </c>
      <c r="AN54">
        <v>0.04</v>
      </c>
      <c r="AO54">
        <v>0.1</v>
      </c>
      <c r="AP54" s="6">
        <v>494</v>
      </c>
      <c r="AQ54" s="6">
        <f t="shared" si="4"/>
        <v>2964</v>
      </c>
      <c r="AR54">
        <v>4</v>
      </c>
      <c r="AS54">
        <v>3.7</v>
      </c>
      <c r="AT54">
        <v>0.55000000000000004</v>
      </c>
      <c r="AU54">
        <v>120</v>
      </c>
      <c r="AV54">
        <v>76</v>
      </c>
      <c r="AW54">
        <v>24.6</v>
      </c>
      <c r="AX54">
        <v>3.09</v>
      </c>
      <c r="AY54" s="7">
        <v>36.1</v>
      </c>
      <c r="AZ54" s="7">
        <f t="shared" si="5"/>
        <v>216.60000000000002</v>
      </c>
      <c r="BA54">
        <v>2.15</v>
      </c>
      <c r="BB54">
        <v>16.55</v>
      </c>
      <c r="BC54">
        <v>0.21</v>
      </c>
      <c r="BD54">
        <v>0.06</v>
      </c>
      <c r="BE54">
        <v>0.09</v>
      </c>
      <c r="BF54" s="37">
        <v>14.5</v>
      </c>
      <c r="BG54" s="38">
        <f t="shared" si="6"/>
        <v>87</v>
      </c>
      <c r="BH54">
        <v>0.32</v>
      </c>
      <c r="BI54" t="s">
        <v>228</v>
      </c>
      <c r="BJ54">
        <v>0.01</v>
      </c>
      <c r="BK54" t="s">
        <v>228</v>
      </c>
      <c r="BL54">
        <v>0.1</v>
      </c>
      <c r="BM54">
        <v>97.8</v>
      </c>
      <c r="BN54">
        <v>0.6</v>
      </c>
      <c r="BO54">
        <v>6</v>
      </c>
      <c r="BP54" t="s">
        <v>227</v>
      </c>
      <c r="BQ54">
        <v>162</v>
      </c>
      <c r="BR54" s="8">
        <v>1855</v>
      </c>
      <c r="BS54" s="8">
        <f t="shared" si="7"/>
        <v>11130</v>
      </c>
      <c r="BT54" t="s">
        <v>224</v>
      </c>
      <c r="BU54">
        <v>619</v>
      </c>
      <c r="BV54">
        <v>4</v>
      </c>
      <c r="BW54">
        <v>190</v>
      </c>
    </row>
    <row r="55" spans="1:75">
      <c r="A55" t="s">
        <v>53</v>
      </c>
      <c r="B55">
        <v>366</v>
      </c>
      <c r="C55">
        <v>371</v>
      </c>
      <c r="D55">
        <f t="shared" si="0"/>
        <v>5</v>
      </c>
      <c r="E55" t="s">
        <v>133</v>
      </c>
      <c r="F55">
        <f t="shared" si="1"/>
        <v>111.55680000000001</v>
      </c>
      <c r="G55">
        <f t="shared" si="2"/>
        <v>113.08080000000001</v>
      </c>
      <c r="H55">
        <f t="shared" si="3"/>
        <v>1.5240000000000009</v>
      </c>
      <c r="I55">
        <v>5.83</v>
      </c>
      <c r="J55" t="s">
        <v>224</v>
      </c>
      <c r="K55">
        <v>16.2</v>
      </c>
      <c r="L55">
        <v>3.3</v>
      </c>
      <c r="M55">
        <v>49.3</v>
      </c>
      <c r="N55">
        <v>120</v>
      </c>
      <c r="O55">
        <v>0.14000000000000001</v>
      </c>
      <c r="P55">
        <v>985</v>
      </c>
      <c r="Q55">
        <v>0.56999999999999995</v>
      </c>
      <c r="R55">
        <v>0.38</v>
      </c>
      <c r="S55">
        <v>0.18</v>
      </c>
      <c r="T55">
        <v>5</v>
      </c>
      <c r="U55">
        <v>0.65</v>
      </c>
      <c r="V55">
        <v>2.1</v>
      </c>
      <c r="W55">
        <v>0.1</v>
      </c>
      <c r="X55">
        <v>1.5</v>
      </c>
      <c r="Y55">
        <v>7.0000000000000007E-2</v>
      </c>
      <c r="Z55" t="s">
        <v>225</v>
      </c>
      <c r="AA55">
        <v>11.2</v>
      </c>
      <c r="AB55">
        <v>2.1</v>
      </c>
      <c r="AC55">
        <v>15</v>
      </c>
      <c r="AD55" t="s">
        <v>226</v>
      </c>
      <c r="AE55">
        <v>0.43</v>
      </c>
      <c r="AF55">
        <v>1.9</v>
      </c>
      <c r="AG55">
        <v>0.54</v>
      </c>
      <c r="AH55">
        <v>1</v>
      </c>
      <c r="AI55">
        <v>40.1</v>
      </c>
      <c r="AJ55">
        <v>0.6</v>
      </c>
      <c r="AK55">
        <v>0.08</v>
      </c>
      <c r="AL55">
        <v>0.1</v>
      </c>
      <c r="AM55" t="s">
        <v>227</v>
      </c>
      <c r="AN55">
        <v>0.04</v>
      </c>
      <c r="AO55">
        <v>7.0000000000000007E-2</v>
      </c>
      <c r="AP55" s="6">
        <v>460</v>
      </c>
      <c r="AQ55" s="6">
        <f t="shared" si="4"/>
        <v>2300</v>
      </c>
      <c r="AR55">
        <v>4</v>
      </c>
      <c r="AS55">
        <v>2.8</v>
      </c>
      <c r="AT55">
        <v>0.42</v>
      </c>
      <c r="AU55">
        <v>109</v>
      </c>
      <c r="AV55">
        <v>81</v>
      </c>
      <c r="AW55">
        <v>24.3</v>
      </c>
      <c r="AX55">
        <v>2.93</v>
      </c>
      <c r="AY55" s="7">
        <v>36.200000000000003</v>
      </c>
      <c r="AZ55" s="7">
        <f t="shared" si="5"/>
        <v>181</v>
      </c>
      <c r="BA55">
        <v>1.63</v>
      </c>
      <c r="BB55">
        <v>17.05</v>
      </c>
      <c r="BC55">
        <v>0.19</v>
      </c>
      <c r="BD55">
        <v>0.05</v>
      </c>
      <c r="BE55">
        <v>0.06</v>
      </c>
      <c r="BF55" s="37">
        <v>15.15</v>
      </c>
      <c r="BG55" s="38">
        <f t="shared" si="6"/>
        <v>75.75</v>
      </c>
      <c r="BH55">
        <v>0.32</v>
      </c>
      <c r="BI55">
        <v>0.05</v>
      </c>
      <c r="BJ55" t="s">
        <v>228</v>
      </c>
      <c r="BK55" t="s">
        <v>228</v>
      </c>
      <c r="BL55">
        <v>-0.3</v>
      </c>
      <c r="BM55">
        <v>97.6</v>
      </c>
      <c r="BN55" t="s">
        <v>227</v>
      </c>
      <c r="BO55" t="s">
        <v>226</v>
      </c>
      <c r="BP55" t="s">
        <v>227</v>
      </c>
      <c r="BQ55">
        <v>163</v>
      </c>
      <c r="BR55" s="8">
        <v>1315</v>
      </c>
      <c r="BS55" s="8">
        <f t="shared" si="7"/>
        <v>6575</v>
      </c>
      <c r="BT55" t="s">
        <v>224</v>
      </c>
      <c r="BU55">
        <v>576</v>
      </c>
      <c r="BV55">
        <v>3</v>
      </c>
      <c r="BW55">
        <v>179</v>
      </c>
    </row>
    <row r="56" spans="1:75">
      <c r="A56" t="s">
        <v>54</v>
      </c>
      <c r="B56">
        <v>371</v>
      </c>
      <c r="C56">
        <v>376</v>
      </c>
      <c r="D56">
        <f t="shared" si="0"/>
        <v>5</v>
      </c>
      <c r="E56" t="s">
        <v>133</v>
      </c>
      <c r="F56">
        <f t="shared" si="1"/>
        <v>113.08080000000001</v>
      </c>
      <c r="G56">
        <f t="shared" si="2"/>
        <v>114.60480000000001</v>
      </c>
      <c r="H56">
        <f t="shared" si="3"/>
        <v>1.5240000000000009</v>
      </c>
      <c r="I56">
        <v>5.33</v>
      </c>
      <c r="J56" t="s">
        <v>224</v>
      </c>
      <c r="K56">
        <v>21.1</v>
      </c>
      <c r="L56">
        <v>3.2</v>
      </c>
      <c r="M56">
        <v>38.5</v>
      </c>
      <c r="N56">
        <v>90</v>
      </c>
      <c r="O56">
        <v>0.14000000000000001</v>
      </c>
      <c r="P56">
        <v>1120</v>
      </c>
      <c r="Q56">
        <v>0.55000000000000004</v>
      </c>
      <c r="R56">
        <v>0.38</v>
      </c>
      <c r="S56">
        <v>0.15</v>
      </c>
      <c r="T56">
        <v>4.5999999999999996</v>
      </c>
      <c r="U56">
        <v>0.57999999999999996</v>
      </c>
      <c r="V56">
        <v>2.2999999999999998</v>
      </c>
      <c r="W56">
        <v>0.11</v>
      </c>
      <c r="X56">
        <v>1.3</v>
      </c>
      <c r="Y56">
        <v>7.0000000000000007E-2</v>
      </c>
      <c r="Z56" t="s">
        <v>225</v>
      </c>
      <c r="AA56">
        <v>12</v>
      </c>
      <c r="AB56">
        <v>1.7</v>
      </c>
      <c r="AC56" t="s">
        <v>226</v>
      </c>
      <c r="AD56" t="s">
        <v>226</v>
      </c>
      <c r="AE56">
        <v>0.42</v>
      </c>
      <c r="AF56">
        <v>2.5</v>
      </c>
      <c r="AG56">
        <v>0.48</v>
      </c>
      <c r="AH56">
        <v>1</v>
      </c>
      <c r="AI56">
        <v>38.9</v>
      </c>
      <c r="AJ56">
        <v>0.7</v>
      </c>
      <c r="AK56">
        <v>7.0000000000000007E-2</v>
      </c>
      <c r="AL56">
        <v>0.08</v>
      </c>
      <c r="AM56" t="s">
        <v>227</v>
      </c>
      <c r="AN56" t="s">
        <v>228</v>
      </c>
      <c r="AO56">
        <v>0.08</v>
      </c>
      <c r="AP56" s="6">
        <v>552</v>
      </c>
      <c r="AQ56" s="6">
        <f t="shared" si="4"/>
        <v>2760</v>
      </c>
      <c r="AR56">
        <v>4</v>
      </c>
      <c r="AS56">
        <v>2.8</v>
      </c>
      <c r="AT56">
        <v>0.5</v>
      </c>
      <c r="AU56">
        <v>89</v>
      </c>
      <c r="AV56">
        <v>85</v>
      </c>
      <c r="AW56">
        <v>22.6</v>
      </c>
      <c r="AX56">
        <v>2.75</v>
      </c>
      <c r="AY56" s="7">
        <v>35.9</v>
      </c>
      <c r="AZ56" s="7">
        <f t="shared" si="5"/>
        <v>179.5</v>
      </c>
      <c r="BA56">
        <v>1.3</v>
      </c>
      <c r="BB56">
        <v>15.15</v>
      </c>
      <c r="BC56">
        <v>0.15</v>
      </c>
      <c r="BD56">
        <v>0.06</v>
      </c>
      <c r="BE56">
        <v>7.0000000000000007E-2</v>
      </c>
      <c r="BF56" s="37">
        <v>15.6</v>
      </c>
      <c r="BG56" s="38">
        <f t="shared" si="6"/>
        <v>78</v>
      </c>
      <c r="BH56">
        <v>0.32</v>
      </c>
      <c r="BI56" t="s">
        <v>228</v>
      </c>
      <c r="BJ56" t="s">
        <v>228</v>
      </c>
      <c r="BK56" t="s">
        <v>228</v>
      </c>
      <c r="BL56">
        <v>1.2</v>
      </c>
      <c r="BM56">
        <v>95.1</v>
      </c>
      <c r="BN56">
        <v>0.9</v>
      </c>
      <c r="BO56">
        <v>11</v>
      </c>
      <c r="BP56" t="s">
        <v>227</v>
      </c>
      <c r="BQ56">
        <v>157</v>
      </c>
      <c r="BR56" s="8">
        <v>1465</v>
      </c>
      <c r="BS56" s="8">
        <f t="shared" si="7"/>
        <v>7325</v>
      </c>
      <c r="BT56" t="s">
        <v>224</v>
      </c>
      <c r="BU56">
        <v>559</v>
      </c>
      <c r="BV56" t="s">
        <v>225</v>
      </c>
      <c r="BW56">
        <v>175</v>
      </c>
    </row>
    <row r="57" spans="1:75">
      <c r="A57" t="s">
        <v>55</v>
      </c>
      <c r="B57">
        <v>376</v>
      </c>
      <c r="C57">
        <v>381</v>
      </c>
      <c r="D57">
        <f t="shared" si="0"/>
        <v>5</v>
      </c>
      <c r="E57" t="s">
        <v>133</v>
      </c>
      <c r="F57">
        <f t="shared" si="1"/>
        <v>114.60480000000001</v>
      </c>
      <c r="G57">
        <f t="shared" si="2"/>
        <v>116.12880000000001</v>
      </c>
      <c r="H57">
        <f t="shared" si="3"/>
        <v>1.5240000000000009</v>
      </c>
      <c r="I57">
        <v>5.67</v>
      </c>
      <c r="J57">
        <v>3</v>
      </c>
      <c r="K57">
        <v>25</v>
      </c>
      <c r="L57">
        <v>5.7</v>
      </c>
      <c r="M57">
        <v>36.299999999999997</v>
      </c>
      <c r="N57">
        <v>40</v>
      </c>
      <c r="O57">
        <v>0.13</v>
      </c>
      <c r="P57">
        <v>1320</v>
      </c>
      <c r="Q57">
        <v>0.78</v>
      </c>
      <c r="R57">
        <v>0.63</v>
      </c>
      <c r="S57">
        <v>0.27</v>
      </c>
      <c r="T57">
        <v>4.3</v>
      </c>
      <c r="U57">
        <v>0.83</v>
      </c>
      <c r="V57">
        <v>2.7</v>
      </c>
      <c r="W57">
        <v>0.14000000000000001</v>
      </c>
      <c r="X57">
        <v>2.5</v>
      </c>
      <c r="Y57">
        <v>0.1</v>
      </c>
      <c r="Z57" t="s">
        <v>225</v>
      </c>
      <c r="AA57">
        <v>14.2</v>
      </c>
      <c r="AB57">
        <v>3.5</v>
      </c>
      <c r="AC57">
        <v>5</v>
      </c>
      <c r="AD57" t="s">
        <v>226</v>
      </c>
      <c r="AE57">
        <v>0.75</v>
      </c>
      <c r="AF57">
        <v>3</v>
      </c>
      <c r="AG57">
        <v>0.7</v>
      </c>
      <c r="AH57">
        <v>1</v>
      </c>
      <c r="AI57">
        <v>24.5</v>
      </c>
      <c r="AJ57">
        <v>0.7</v>
      </c>
      <c r="AK57">
        <v>0.13</v>
      </c>
      <c r="AL57">
        <v>0.31</v>
      </c>
      <c r="AM57" t="s">
        <v>227</v>
      </c>
      <c r="AN57">
        <v>0.03</v>
      </c>
      <c r="AO57">
        <v>0.14000000000000001</v>
      </c>
      <c r="AP57" s="6">
        <v>474</v>
      </c>
      <c r="AQ57" s="6">
        <f t="shared" si="4"/>
        <v>2370</v>
      </c>
      <c r="AR57">
        <v>4</v>
      </c>
      <c r="AS57">
        <v>4.0999999999999996</v>
      </c>
      <c r="AT57">
        <v>0.64</v>
      </c>
      <c r="AU57">
        <v>82</v>
      </c>
      <c r="AV57">
        <v>108</v>
      </c>
      <c r="AW57">
        <v>20.100000000000001</v>
      </c>
      <c r="AX57">
        <v>1.71</v>
      </c>
      <c r="AY57" s="7">
        <v>37.4</v>
      </c>
      <c r="AZ57" s="7">
        <f t="shared" si="5"/>
        <v>187</v>
      </c>
      <c r="BA57">
        <v>1.1000000000000001</v>
      </c>
      <c r="BB57">
        <v>13.95</v>
      </c>
      <c r="BC57">
        <v>0.1</v>
      </c>
      <c r="BD57">
        <v>7.0000000000000007E-2</v>
      </c>
      <c r="BE57">
        <v>0.06</v>
      </c>
      <c r="BF57" s="37">
        <v>18.8</v>
      </c>
      <c r="BG57" s="38">
        <f t="shared" si="6"/>
        <v>94</v>
      </c>
      <c r="BH57">
        <v>0.34</v>
      </c>
      <c r="BI57">
        <v>7.0000000000000007E-2</v>
      </c>
      <c r="BJ57" t="s">
        <v>228</v>
      </c>
      <c r="BK57" t="s">
        <v>228</v>
      </c>
      <c r="BL57">
        <v>0.8</v>
      </c>
      <c r="BM57">
        <v>94.5</v>
      </c>
      <c r="BN57">
        <v>1.5</v>
      </c>
      <c r="BO57">
        <v>16</v>
      </c>
      <c r="BP57" t="s">
        <v>227</v>
      </c>
      <c r="BQ57">
        <v>158</v>
      </c>
      <c r="BR57" s="8">
        <v>1895</v>
      </c>
      <c r="BS57" s="8">
        <f t="shared" si="7"/>
        <v>9475</v>
      </c>
      <c r="BT57" t="s">
        <v>224</v>
      </c>
      <c r="BU57">
        <v>571</v>
      </c>
      <c r="BV57" t="s">
        <v>225</v>
      </c>
      <c r="BW57">
        <v>183</v>
      </c>
    </row>
    <row r="58" spans="1:75">
      <c r="A58" t="s">
        <v>56</v>
      </c>
      <c r="B58">
        <v>381</v>
      </c>
      <c r="C58">
        <v>386</v>
      </c>
      <c r="D58">
        <f t="shared" si="0"/>
        <v>5</v>
      </c>
      <c r="E58" t="s">
        <v>133</v>
      </c>
      <c r="F58">
        <f t="shared" si="1"/>
        <v>116.12880000000001</v>
      </c>
      <c r="G58">
        <f t="shared" si="2"/>
        <v>117.6528</v>
      </c>
      <c r="H58">
        <f t="shared" si="3"/>
        <v>1.5239999999999867</v>
      </c>
      <c r="I58">
        <v>5.56</v>
      </c>
      <c r="J58" t="s">
        <v>224</v>
      </c>
      <c r="K58">
        <v>19.7</v>
      </c>
      <c r="L58">
        <v>4.3</v>
      </c>
      <c r="M58">
        <v>63.3</v>
      </c>
      <c r="N58">
        <v>90</v>
      </c>
      <c r="O58">
        <v>0.19</v>
      </c>
      <c r="P58">
        <v>974</v>
      </c>
      <c r="Q58">
        <v>0.57999999999999996</v>
      </c>
      <c r="R58">
        <v>0.41</v>
      </c>
      <c r="S58">
        <v>0.17</v>
      </c>
      <c r="T58">
        <v>3.9</v>
      </c>
      <c r="U58">
        <v>0.73</v>
      </c>
      <c r="V58">
        <v>2</v>
      </c>
      <c r="W58">
        <v>0.13</v>
      </c>
      <c r="X58">
        <v>2.1</v>
      </c>
      <c r="Y58">
        <v>0.08</v>
      </c>
      <c r="Z58" t="s">
        <v>225</v>
      </c>
      <c r="AA58">
        <v>9.1999999999999993</v>
      </c>
      <c r="AB58">
        <v>2.2999999999999998</v>
      </c>
      <c r="AC58">
        <v>30</v>
      </c>
      <c r="AD58">
        <v>8</v>
      </c>
      <c r="AE58">
        <v>0.56999999999999995</v>
      </c>
      <c r="AF58">
        <v>2.9</v>
      </c>
      <c r="AG58">
        <v>0.59</v>
      </c>
      <c r="AH58">
        <v>1</v>
      </c>
      <c r="AI58">
        <v>17.3</v>
      </c>
      <c r="AJ58">
        <v>0.5</v>
      </c>
      <c r="AK58">
        <v>0.09</v>
      </c>
      <c r="AL58">
        <v>0.23</v>
      </c>
      <c r="AM58" t="s">
        <v>227</v>
      </c>
      <c r="AN58">
        <v>0.03</v>
      </c>
      <c r="AO58">
        <v>0.12</v>
      </c>
      <c r="AP58" s="6">
        <v>391</v>
      </c>
      <c r="AQ58" s="6">
        <f t="shared" si="4"/>
        <v>1955</v>
      </c>
      <c r="AR58">
        <v>4</v>
      </c>
      <c r="AS58">
        <v>3.4</v>
      </c>
      <c r="AT58">
        <v>0.52</v>
      </c>
      <c r="AU58">
        <v>126</v>
      </c>
      <c r="AV58">
        <v>82</v>
      </c>
      <c r="AW58">
        <v>24.6</v>
      </c>
      <c r="AX58">
        <v>1.4</v>
      </c>
      <c r="AY58" s="7">
        <v>35.9</v>
      </c>
      <c r="AZ58" s="7">
        <f t="shared" si="5"/>
        <v>179.5</v>
      </c>
      <c r="BA58">
        <v>1.04</v>
      </c>
      <c r="BB58">
        <v>18.5</v>
      </c>
      <c r="BC58">
        <v>7.0000000000000007E-2</v>
      </c>
      <c r="BD58">
        <v>0.05</v>
      </c>
      <c r="BE58">
        <v>0.05</v>
      </c>
      <c r="BF58" s="37">
        <v>12.85</v>
      </c>
      <c r="BG58" s="38">
        <f t="shared" si="6"/>
        <v>64.25</v>
      </c>
      <c r="BH58">
        <v>0.31</v>
      </c>
      <c r="BI58" t="s">
        <v>228</v>
      </c>
      <c r="BJ58" t="s">
        <v>228</v>
      </c>
      <c r="BK58" t="s">
        <v>228</v>
      </c>
      <c r="BL58">
        <v>3.11</v>
      </c>
      <c r="BM58">
        <v>97.9</v>
      </c>
      <c r="BN58">
        <v>0.8</v>
      </c>
      <c r="BO58">
        <v>11</v>
      </c>
      <c r="BP58" t="s">
        <v>227</v>
      </c>
      <c r="BQ58">
        <v>166</v>
      </c>
      <c r="BR58" s="8">
        <v>1295</v>
      </c>
      <c r="BS58" s="8">
        <f t="shared" si="7"/>
        <v>6475</v>
      </c>
      <c r="BT58" t="s">
        <v>224</v>
      </c>
      <c r="BU58">
        <v>604</v>
      </c>
      <c r="BV58">
        <v>4</v>
      </c>
      <c r="BW58">
        <v>184</v>
      </c>
    </row>
    <row r="59" spans="1:75">
      <c r="A59" t="s">
        <v>57</v>
      </c>
      <c r="B59">
        <v>386</v>
      </c>
      <c r="C59">
        <v>390.3</v>
      </c>
      <c r="D59">
        <f t="shared" si="0"/>
        <v>4.3000000000000114</v>
      </c>
      <c r="E59" t="s">
        <v>133</v>
      </c>
      <c r="F59">
        <f t="shared" si="1"/>
        <v>117.6528</v>
      </c>
      <c r="G59">
        <f t="shared" si="2"/>
        <v>118.96344000000001</v>
      </c>
      <c r="H59">
        <f t="shared" si="3"/>
        <v>1.3106400000000065</v>
      </c>
      <c r="I59">
        <v>4.59</v>
      </c>
      <c r="J59" t="s">
        <v>224</v>
      </c>
      <c r="K59">
        <v>15.5</v>
      </c>
      <c r="L59">
        <v>2.7</v>
      </c>
      <c r="M59">
        <v>47.7</v>
      </c>
      <c r="N59">
        <v>170</v>
      </c>
      <c r="O59">
        <v>0.1</v>
      </c>
      <c r="P59">
        <v>980</v>
      </c>
      <c r="Q59">
        <v>0.51</v>
      </c>
      <c r="R59">
        <v>0.43</v>
      </c>
      <c r="S59">
        <v>0.2</v>
      </c>
      <c r="T59">
        <v>6.8</v>
      </c>
      <c r="U59">
        <v>0.56000000000000005</v>
      </c>
      <c r="V59">
        <v>1.9</v>
      </c>
      <c r="W59">
        <v>0.1</v>
      </c>
      <c r="X59">
        <v>1.2</v>
      </c>
      <c r="Y59">
        <v>0.08</v>
      </c>
      <c r="Z59" t="s">
        <v>225</v>
      </c>
      <c r="AA59">
        <v>9.8000000000000007</v>
      </c>
      <c r="AB59">
        <v>1.8</v>
      </c>
      <c r="AC59">
        <v>14</v>
      </c>
      <c r="AD59">
        <v>6</v>
      </c>
      <c r="AE59">
        <v>0.37</v>
      </c>
      <c r="AF59">
        <v>1.6</v>
      </c>
      <c r="AG59">
        <v>0.53</v>
      </c>
      <c r="AH59">
        <v>1</v>
      </c>
      <c r="AI59">
        <v>47.5</v>
      </c>
      <c r="AJ59">
        <v>0.5</v>
      </c>
      <c r="AK59">
        <v>0.09</v>
      </c>
      <c r="AL59">
        <v>7.0000000000000007E-2</v>
      </c>
      <c r="AM59" t="s">
        <v>227</v>
      </c>
      <c r="AN59">
        <v>0.05</v>
      </c>
      <c r="AO59">
        <v>7.0000000000000007E-2</v>
      </c>
      <c r="AP59" s="6">
        <v>688</v>
      </c>
      <c r="AQ59" s="6">
        <f t="shared" si="4"/>
        <v>2958.4000000000078</v>
      </c>
      <c r="AR59">
        <v>4</v>
      </c>
      <c r="AS59">
        <v>2.8</v>
      </c>
      <c r="AT59">
        <v>0.45</v>
      </c>
      <c r="AU59">
        <v>112</v>
      </c>
      <c r="AV59">
        <v>72</v>
      </c>
      <c r="AW59">
        <v>25.3</v>
      </c>
      <c r="AX59">
        <v>3.49</v>
      </c>
      <c r="AY59" s="7">
        <v>36.6</v>
      </c>
      <c r="AZ59" s="7">
        <f t="shared" si="5"/>
        <v>157.38000000000042</v>
      </c>
      <c r="BA59">
        <v>2.34</v>
      </c>
      <c r="BB59">
        <v>16.649999999999999</v>
      </c>
      <c r="BC59">
        <v>0.22</v>
      </c>
      <c r="BD59">
        <v>0.03</v>
      </c>
      <c r="BE59">
        <v>0.09</v>
      </c>
      <c r="BF59" s="37">
        <v>13.7</v>
      </c>
      <c r="BG59" s="38">
        <f t="shared" si="6"/>
        <v>58.910000000000153</v>
      </c>
      <c r="BH59">
        <v>0.32</v>
      </c>
      <c r="BI59">
        <v>7.0000000000000007E-2</v>
      </c>
      <c r="BJ59">
        <v>0.01</v>
      </c>
      <c r="BK59" t="s">
        <v>228</v>
      </c>
      <c r="BL59">
        <v>0.5</v>
      </c>
      <c r="BM59">
        <v>99.3</v>
      </c>
      <c r="BN59">
        <v>1.2</v>
      </c>
      <c r="BO59">
        <v>16</v>
      </c>
      <c r="BP59" t="s">
        <v>227</v>
      </c>
      <c r="BQ59">
        <v>161</v>
      </c>
      <c r="BR59" s="8">
        <v>1265</v>
      </c>
      <c r="BS59" s="8">
        <f t="shared" si="7"/>
        <v>5439.5000000000146</v>
      </c>
      <c r="BT59" t="s">
        <v>224</v>
      </c>
      <c r="BU59">
        <v>571</v>
      </c>
      <c r="BV59" t="s">
        <v>225</v>
      </c>
      <c r="BW59">
        <v>187</v>
      </c>
    </row>
    <row r="60" spans="1:75">
      <c r="A60" t="s">
        <v>58</v>
      </c>
      <c r="B60">
        <v>390.3</v>
      </c>
      <c r="C60">
        <v>393</v>
      </c>
      <c r="D60">
        <f t="shared" si="0"/>
        <v>2.6999999999999886</v>
      </c>
      <c r="E60" t="s">
        <v>132</v>
      </c>
      <c r="F60">
        <f t="shared" si="1"/>
        <v>118.96344000000001</v>
      </c>
      <c r="G60">
        <f t="shared" si="2"/>
        <v>119.7864</v>
      </c>
      <c r="H60">
        <f t="shared" si="3"/>
        <v>0.82295999999999481</v>
      </c>
      <c r="I60">
        <v>2.63</v>
      </c>
      <c r="J60" t="s">
        <v>224</v>
      </c>
      <c r="K60">
        <v>60.5</v>
      </c>
      <c r="L60">
        <v>5.3</v>
      </c>
      <c r="M60">
        <v>62.3</v>
      </c>
      <c r="N60">
        <v>350</v>
      </c>
      <c r="O60">
        <v>0.31</v>
      </c>
      <c r="P60">
        <v>300</v>
      </c>
      <c r="Q60">
        <v>0.57999999999999996</v>
      </c>
      <c r="R60">
        <v>0.31</v>
      </c>
      <c r="S60">
        <v>0.76</v>
      </c>
      <c r="T60">
        <v>22.5</v>
      </c>
      <c r="U60">
        <v>0.69</v>
      </c>
      <c r="V60">
        <v>0.4</v>
      </c>
      <c r="W60">
        <v>0.1</v>
      </c>
      <c r="X60">
        <v>2.6</v>
      </c>
      <c r="Y60">
        <v>0.04</v>
      </c>
      <c r="Z60" t="s">
        <v>225</v>
      </c>
      <c r="AA60">
        <v>1.1000000000000001</v>
      </c>
      <c r="AB60">
        <v>3</v>
      </c>
      <c r="AC60">
        <v>204</v>
      </c>
      <c r="AD60" t="s">
        <v>226</v>
      </c>
      <c r="AE60">
        <v>0.67</v>
      </c>
      <c r="AF60">
        <v>5.0999999999999996</v>
      </c>
      <c r="AG60">
        <v>0.62</v>
      </c>
      <c r="AH60" t="s">
        <v>224</v>
      </c>
      <c r="AI60">
        <v>350</v>
      </c>
      <c r="AJ60">
        <v>0.1</v>
      </c>
      <c r="AK60">
        <v>0.08</v>
      </c>
      <c r="AL60">
        <v>0.17</v>
      </c>
      <c r="AM60" t="s">
        <v>227</v>
      </c>
      <c r="AN60">
        <v>0.03</v>
      </c>
      <c r="AO60">
        <v>0.06</v>
      </c>
      <c r="AP60" s="6">
        <v>351</v>
      </c>
      <c r="AQ60" s="6">
        <f t="shared" si="4"/>
        <v>947.69999999999595</v>
      </c>
      <c r="AR60">
        <v>1</v>
      </c>
      <c r="AS60">
        <v>2.8</v>
      </c>
      <c r="AT60">
        <v>0.28000000000000003</v>
      </c>
      <c r="AU60">
        <v>87</v>
      </c>
      <c r="AV60">
        <v>16</v>
      </c>
      <c r="AW60">
        <v>40.200000000000003</v>
      </c>
      <c r="AX60">
        <v>22.1</v>
      </c>
      <c r="AY60" s="7">
        <v>11.9</v>
      </c>
      <c r="AZ60" s="7">
        <f t="shared" si="5"/>
        <v>32.129999999999868</v>
      </c>
      <c r="BA60">
        <v>11.35</v>
      </c>
      <c r="BB60">
        <v>6.27</v>
      </c>
      <c r="BC60">
        <v>1.68</v>
      </c>
      <c r="BD60">
        <v>0.19</v>
      </c>
      <c r="BE60">
        <v>0.05</v>
      </c>
      <c r="BF60" s="37">
        <v>1.34</v>
      </c>
      <c r="BG60" s="38">
        <f t="shared" si="6"/>
        <v>3.6179999999999848</v>
      </c>
      <c r="BH60">
        <v>0.11</v>
      </c>
      <c r="BI60">
        <v>0.04</v>
      </c>
      <c r="BJ60">
        <v>0.04</v>
      </c>
      <c r="BK60">
        <v>0.01</v>
      </c>
      <c r="BL60">
        <v>2.88</v>
      </c>
      <c r="BM60">
        <v>98.2</v>
      </c>
      <c r="BN60" t="s">
        <v>227</v>
      </c>
      <c r="BO60">
        <v>7</v>
      </c>
      <c r="BP60" t="s">
        <v>227</v>
      </c>
      <c r="BQ60">
        <v>55</v>
      </c>
      <c r="BR60" s="8">
        <v>319</v>
      </c>
      <c r="BS60" s="8">
        <f t="shared" si="7"/>
        <v>861.29999999999632</v>
      </c>
      <c r="BT60" t="s">
        <v>224</v>
      </c>
      <c r="BU60">
        <v>198</v>
      </c>
      <c r="BV60">
        <v>3</v>
      </c>
      <c r="BW60">
        <v>81</v>
      </c>
    </row>
    <row r="61" spans="1:75">
      <c r="A61" t="s">
        <v>59</v>
      </c>
      <c r="B61">
        <v>393</v>
      </c>
      <c r="C61">
        <v>398</v>
      </c>
      <c r="D61">
        <f t="shared" si="0"/>
        <v>5</v>
      </c>
      <c r="E61" t="s">
        <v>141</v>
      </c>
      <c r="F61">
        <f t="shared" si="1"/>
        <v>119.7864</v>
      </c>
      <c r="G61">
        <f t="shared" si="2"/>
        <v>121.3104</v>
      </c>
      <c r="H61">
        <f t="shared" si="3"/>
        <v>1.5240000000000009</v>
      </c>
      <c r="I61">
        <v>5.49</v>
      </c>
      <c r="J61" t="s">
        <v>224</v>
      </c>
      <c r="K61">
        <v>14</v>
      </c>
      <c r="L61">
        <v>4.3</v>
      </c>
      <c r="M61">
        <v>45.9</v>
      </c>
      <c r="N61">
        <v>150</v>
      </c>
      <c r="O61">
        <v>0.08</v>
      </c>
      <c r="P61">
        <v>1280</v>
      </c>
      <c r="Q61">
        <v>0.93</v>
      </c>
      <c r="R61">
        <v>0.47</v>
      </c>
      <c r="S61">
        <v>0.2</v>
      </c>
      <c r="T61">
        <v>6.2</v>
      </c>
      <c r="U61">
        <v>1.02</v>
      </c>
      <c r="V61">
        <v>1.9</v>
      </c>
      <c r="W61">
        <v>0.16</v>
      </c>
      <c r="X61">
        <v>1.8</v>
      </c>
      <c r="Y61">
        <v>0.09</v>
      </c>
      <c r="Z61" t="s">
        <v>225</v>
      </c>
      <c r="AA61">
        <v>10</v>
      </c>
      <c r="AB61">
        <v>2.9</v>
      </c>
      <c r="AC61">
        <v>8</v>
      </c>
      <c r="AD61" t="s">
        <v>226</v>
      </c>
      <c r="AE61">
        <v>0.59</v>
      </c>
      <c r="AF61">
        <v>1.8</v>
      </c>
      <c r="AG61">
        <v>0.75</v>
      </c>
      <c r="AH61">
        <v>1</v>
      </c>
      <c r="AI61">
        <v>13.3</v>
      </c>
      <c r="AJ61">
        <v>0.5</v>
      </c>
      <c r="AK61">
        <v>0.13</v>
      </c>
      <c r="AL61">
        <v>0.14000000000000001</v>
      </c>
      <c r="AM61" t="s">
        <v>227</v>
      </c>
      <c r="AN61">
        <v>0.05</v>
      </c>
      <c r="AO61">
        <v>0.08</v>
      </c>
      <c r="AP61" s="6">
        <v>701</v>
      </c>
      <c r="AQ61" s="6">
        <f t="shared" si="4"/>
        <v>3505</v>
      </c>
      <c r="AR61">
        <v>4</v>
      </c>
      <c r="AS61">
        <v>4.2</v>
      </c>
      <c r="AT61">
        <v>0.64</v>
      </c>
      <c r="AU61">
        <v>119</v>
      </c>
      <c r="AV61">
        <v>77</v>
      </c>
      <c r="AW61">
        <v>23.1</v>
      </c>
      <c r="AX61">
        <v>1.5</v>
      </c>
      <c r="AY61" s="7">
        <v>38.799999999999997</v>
      </c>
      <c r="AZ61" s="7">
        <f t="shared" si="5"/>
        <v>194</v>
      </c>
      <c r="BA61">
        <v>1.7</v>
      </c>
      <c r="BB61">
        <v>16.95</v>
      </c>
      <c r="BC61">
        <v>0.09</v>
      </c>
      <c r="BD61">
        <v>0.03</v>
      </c>
      <c r="BE61">
        <v>0.1</v>
      </c>
      <c r="BF61" s="37">
        <v>15</v>
      </c>
      <c r="BG61" s="38">
        <f t="shared" si="6"/>
        <v>75</v>
      </c>
      <c r="BH61">
        <v>0.33</v>
      </c>
      <c r="BI61">
        <v>0.08</v>
      </c>
      <c r="BJ61" t="s">
        <v>228</v>
      </c>
      <c r="BK61" t="s">
        <v>228</v>
      </c>
      <c r="BL61">
        <v>0.9</v>
      </c>
      <c r="BM61">
        <v>98.6</v>
      </c>
      <c r="BN61">
        <v>1.3</v>
      </c>
      <c r="BO61" t="s">
        <v>226</v>
      </c>
      <c r="BP61" t="s">
        <v>227</v>
      </c>
      <c r="BQ61">
        <v>174</v>
      </c>
      <c r="BR61" s="8">
        <v>1800</v>
      </c>
      <c r="BS61" s="8">
        <f t="shared" si="7"/>
        <v>9000</v>
      </c>
      <c r="BT61" t="s">
        <v>224</v>
      </c>
      <c r="BU61">
        <v>628</v>
      </c>
      <c r="BV61" t="s">
        <v>225</v>
      </c>
      <c r="BW61">
        <v>237</v>
      </c>
    </row>
    <row r="62" spans="1:75">
      <c r="A62" t="s">
        <v>60</v>
      </c>
      <c r="B62">
        <v>398</v>
      </c>
      <c r="C62">
        <v>405</v>
      </c>
      <c r="D62">
        <f t="shared" si="0"/>
        <v>7</v>
      </c>
      <c r="E62" t="s">
        <v>141</v>
      </c>
      <c r="F62">
        <f t="shared" si="1"/>
        <v>121.3104</v>
      </c>
      <c r="G62">
        <f t="shared" si="2"/>
        <v>123.444</v>
      </c>
      <c r="H62">
        <f t="shared" si="3"/>
        <v>2.1336000000000013</v>
      </c>
      <c r="I62">
        <v>7.72</v>
      </c>
      <c r="J62" t="s">
        <v>224</v>
      </c>
      <c r="K62">
        <v>29</v>
      </c>
      <c r="L62">
        <v>7.9</v>
      </c>
      <c r="M62">
        <v>46.4</v>
      </c>
      <c r="N62">
        <v>100</v>
      </c>
      <c r="O62">
        <v>0.27</v>
      </c>
      <c r="P62">
        <v>1180</v>
      </c>
      <c r="Q62">
        <v>1.1499999999999999</v>
      </c>
      <c r="R62">
        <v>0.56000000000000005</v>
      </c>
      <c r="S62">
        <v>0.37</v>
      </c>
      <c r="T62">
        <v>5.5</v>
      </c>
      <c r="U62">
        <v>1.23</v>
      </c>
      <c r="V62">
        <v>2.1</v>
      </c>
      <c r="W62">
        <v>0.19</v>
      </c>
      <c r="X62">
        <v>3.3</v>
      </c>
      <c r="Y62">
        <v>0.1</v>
      </c>
      <c r="Z62" t="s">
        <v>225</v>
      </c>
      <c r="AA62">
        <v>11.7</v>
      </c>
      <c r="AB62">
        <v>5</v>
      </c>
      <c r="AC62">
        <v>11</v>
      </c>
      <c r="AD62" t="s">
        <v>226</v>
      </c>
      <c r="AE62">
        <v>1.1000000000000001</v>
      </c>
      <c r="AF62">
        <v>3.6</v>
      </c>
      <c r="AG62">
        <v>1.1000000000000001</v>
      </c>
      <c r="AH62">
        <v>1</v>
      </c>
      <c r="AI62">
        <v>43.6</v>
      </c>
      <c r="AJ62">
        <v>0.6</v>
      </c>
      <c r="AK62">
        <v>0.16</v>
      </c>
      <c r="AL62">
        <v>0.32</v>
      </c>
      <c r="AM62" t="s">
        <v>227</v>
      </c>
      <c r="AN62">
        <v>0.05</v>
      </c>
      <c r="AO62">
        <v>0.17</v>
      </c>
      <c r="AP62" s="6">
        <v>502</v>
      </c>
      <c r="AQ62" s="6">
        <f t="shared" si="4"/>
        <v>3514</v>
      </c>
      <c r="AR62">
        <v>4</v>
      </c>
      <c r="AS62">
        <v>5.2</v>
      </c>
      <c r="AT62">
        <v>0.57999999999999996</v>
      </c>
      <c r="AU62">
        <v>110</v>
      </c>
      <c r="AV62">
        <v>79</v>
      </c>
      <c r="AW62">
        <v>23.7</v>
      </c>
      <c r="AX62">
        <v>3.23</v>
      </c>
      <c r="AY62" s="7">
        <v>35.200000000000003</v>
      </c>
      <c r="AZ62" s="7">
        <f t="shared" si="5"/>
        <v>246.40000000000003</v>
      </c>
      <c r="BA62">
        <v>2.2400000000000002</v>
      </c>
      <c r="BB62">
        <v>15.7</v>
      </c>
      <c r="BC62">
        <v>0.28000000000000003</v>
      </c>
      <c r="BD62">
        <v>0.11</v>
      </c>
      <c r="BE62">
        <v>7.0000000000000007E-2</v>
      </c>
      <c r="BF62" s="37">
        <v>15.85</v>
      </c>
      <c r="BG62" s="38">
        <f t="shared" si="6"/>
        <v>110.95</v>
      </c>
      <c r="BH62">
        <v>0.31</v>
      </c>
      <c r="BI62">
        <v>0.09</v>
      </c>
      <c r="BJ62" t="s">
        <v>228</v>
      </c>
      <c r="BK62" t="s">
        <v>228</v>
      </c>
      <c r="BL62">
        <v>1.3</v>
      </c>
      <c r="BM62">
        <v>98.1</v>
      </c>
      <c r="BN62">
        <v>0.9</v>
      </c>
      <c r="BO62" t="s">
        <v>226</v>
      </c>
      <c r="BP62" t="s">
        <v>227</v>
      </c>
      <c r="BQ62">
        <v>154</v>
      </c>
      <c r="BR62" s="8">
        <v>1615</v>
      </c>
      <c r="BS62" s="8">
        <f t="shared" si="7"/>
        <v>11305</v>
      </c>
      <c r="BT62" t="s">
        <v>224</v>
      </c>
      <c r="BU62">
        <v>550</v>
      </c>
      <c r="BV62" t="s">
        <v>225</v>
      </c>
      <c r="BW62">
        <v>188</v>
      </c>
    </row>
    <row r="63" spans="1:75">
      <c r="A63" t="s">
        <v>61</v>
      </c>
      <c r="B63">
        <v>405</v>
      </c>
      <c r="C63">
        <v>411</v>
      </c>
      <c r="D63">
        <f t="shared" si="0"/>
        <v>6</v>
      </c>
      <c r="E63" t="s">
        <v>141</v>
      </c>
      <c r="F63">
        <f t="shared" si="1"/>
        <v>123.444</v>
      </c>
      <c r="G63">
        <f t="shared" si="2"/>
        <v>125.2728</v>
      </c>
      <c r="H63">
        <f t="shared" si="3"/>
        <v>1.8288000000000011</v>
      </c>
      <c r="I63">
        <v>6.25</v>
      </c>
      <c r="J63" t="s">
        <v>224</v>
      </c>
      <c r="K63">
        <v>7.8</v>
      </c>
      <c r="L63">
        <v>1.8</v>
      </c>
      <c r="M63">
        <v>31.9</v>
      </c>
      <c r="N63">
        <v>10</v>
      </c>
      <c r="O63">
        <v>0.09</v>
      </c>
      <c r="P63">
        <v>1370</v>
      </c>
      <c r="Q63">
        <v>0.41</v>
      </c>
      <c r="R63">
        <v>0.31</v>
      </c>
      <c r="S63">
        <v>0.08</v>
      </c>
      <c r="T63">
        <v>3.2</v>
      </c>
      <c r="U63">
        <v>0.44</v>
      </c>
      <c r="V63">
        <v>2.8</v>
      </c>
      <c r="W63">
        <v>0.08</v>
      </c>
      <c r="X63">
        <v>0.8</v>
      </c>
      <c r="Y63">
        <v>7.0000000000000007E-2</v>
      </c>
      <c r="Z63" t="s">
        <v>225</v>
      </c>
      <c r="AA63">
        <v>15</v>
      </c>
      <c r="AB63">
        <v>1.1000000000000001</v>
      </c>
      <c r="AC63" t="s">
        <v>226</v>
      </c>
      <c r="AD63" t="s">
        <v>226</v>
      </c>
      <c r="AE63">
        <v>0.24</v>
      </c>
      <c r="AF63">
        <v>1.4</v>
      </c>
      <c r="AG63">
        <v>0.33</v>
      </c>
      <c r="AH63">
        <v>1</v>
      </c>
      <c r="AI63">
        <v>9.6</v>
      </c>
      <c r="AJ63">
        <v>0.7</v>
      </c>
      <c r="AK63">
        <v>0.06</v>
      </c>
      <c r="AL63" t="s">
        <v>229</v>
      </c>
      <c r="AM63" t="s">
        <v>227</v>
      </c>
      <c r="AN63">
        <v>0.01</v>
      </c>
      <c r="AO63">
        <v>7.0000000000000007E-2</v>
      </c>
      <c r="AP63" s="6">
        <v>507</v>
      </c>
      <c r="AQ63" s="6">
        <f t="shared" si="4"/>
        <v>3042</v>
      </c>
      <c r="AR63">
        <v>4</v>
      </c>
      <c r="AS63">
        <v>2.2000000000000002</v>
      </c>
      <c r="AT63">
        <v>0.43</v>
      </c>
      <c r="AU63">
        <v>72</v>
      </c>
      <c r="AV63">
        <v>106</v>
      </c>
      <c r="AW63">
        <v>17.899999999999999</v>
      </c>
      <c r="AX63">
        <v>0.96</v>
      </c>
      <c r="AY63" s="7">
        <v>39.799999999999997</v>
      </c>
      <c r="AZ63" s="7">
        <f t="shared" si="5"/>
        <v>238.79999999999998</v>
      </c>
      <c r="BA63">
        <v>0.64</v>
      </c>
      <c r="BB63">
        <v>15.15</v>
      </c>
      <c r="BC63">
        <v>0.02</v>
      </c>
      <c r="BD63">
        <v>0.01</v>
      </c>
      <c r="BE63">
        <v>7.0000000000000007E-2</v>
      </c>
      <c r="BF63" s="35">
        <v>22.9</v>
      </c>
      <c r="BG63" s="36">
        <f t="shared" si="6"/>
        <v>137.39999999999998</v>
      </c>
      <c r="BH63">
        <v>0.34</v>
      </c>
      <c r="BI63">
        <v>0.02</v>
      </c>
      <c r="BJ63" t="s">
        <v>228</v>
      </c>
      <c r="BK63" t="s">
        <v>228</v>
      </c>
      <c r="BL63">
        <v>0.1</v>
      </c>
      <c r="BM63">
        <v>97.9</v>
      </c>
      <c r="BN63">
        <v>1.2</v>
      </c>
      <c r="BO63">
        <v>32</v>
      </c>
      <c r="BP63" t="s">
        <v>227</v>
      </c>
      <c r="BQ63">
        <v>172</v>
      </c>
      <c r="BR63" s="8">
        <v>2240</v>
      </c>
      <c r="BS63" s="8">
        <f t="shared" si="7"/>
        <v>13440</v>
      </c>
      <c r="BT63" t="s">
        <v>224</v>
      </c>
      <c r="BU63">
        <v>618</v>
      </c>
      <c r="BV63" t="s">
        <v>225</v>
      </c>
      <c r="BW63">
        <v>178</v>
      </c>
    </row>
    <row r="64" spans="1:75">
      <c r="A64" t="s">
        <v>62</v>
      </c>
      <c r="B64">
        <v>411</v>
      </c>
      <c r="C64">
        <v>416</v>
      </c>
      <c r="D64">
        <f t="shared" si="0"/>
        <v>5</v>
      </c>
      <c r="E64" t="s">
        <v>141</v>
      </c>
      <c r="F64">
        <f t="shared" si="1"/>
        <v>125.2728</v>
      </c>
      <c r="G64">
        <f t="shared" si="2"/>
        <v>126.7968</v>
      </c>
      <c r="H64">
        <f t="shared" si="3"/>
        <v>1.5240000000000009</v>
      </c>
      <c r="I64">
        <v>5.8</v>
      </c>
      <c r="J64" t="s">
        <v>224</v>
      </c>
      <c r="K64">
        <v>13.6</v>
      </c>
      <c r="L64">
        <v>1.6</v>
      </c>
      <c r="M64">
        <v>28</v>
      </c>
      <c r="N64" t="s">
        <v>232</v>
      </c>
      <c r="O64">
        <v>0.1</v>
      </c>
      <c r="P64">
        <v>1280</v>
      </c>
      <c r="Q64">
        <v>0.38</v>
      </c>
      <c r="R64">
        <v>0.33</v>
      </c>
      <c r="S64">
        <v>0.09</v>
      </c>
      <c r="T64">
        <v>4.0999999999999996</v>
      </c>
      <c r="U64">
        <v>0.3</v>
      </c>
      <c r="V64">
        <v>3.3</v>
      </c>
      <c r="W64">
        <v>0.08</v>
      </c>
      <c r="X64">
        <v>0.8</v>
      </c>
      <c r="Y64">
        <v>0.08</v>
      </c>
      <c r="Z64" t="s">
        <v>225</v>
      </c>
      <c r="AA64">
        <v>16.2</v>
      </c>
      <c r="AB64">
        <v>0.8</v>
      </c>
      <c r="AC64" t="s">
        <v>226</v>
      </c>
      <c r="AD64" t="s">
        <v>226</v>
      </c>
      <c r="AE64">
        <v>0.19</v>
      </c>
      <c r="AF64">
        <v>1.7</v>
      </c>
      <c r="AG64">
        <v>0.18</v>
      </c>
      <c r="AH64">
        <v>1</v>
      </c>
      <c r="AI64">
        <v>16.5</v>
      </c>
      <c r="AJ64">
        <v>0.7</v>
      </c>
      <c r="AK64">
        <v>0.04</v>
      </c>
      <c r="AL64" t="s">
        <v>229</v>
      </c>
      <c r="AM64" t="s">
        <v>227</v>
      </c>
      <c r="AN64">
        <v>0.01</v>
      </c>
      <c r="AO64">
        <v>7.0000000000000007E-2</v>
      </c>
      <c r="AP64" s="6">
        <v>409</v>
      </c>
      <c r="AQ64" s="6">
        <f t="shared" si="4"/>
        <v>2045</v>
      </c>
      <c r="AR64">
        <v>4</v>
      </c>
      <c r="AS64">
        <v>1.9</v>
      </c>
      <c r="AT64">
        <v>0.5</v>
      </c>
      <c r="AU64">
        <v>77</v>
      </c>
      <c r="AV64">
        <v>124</v>
      </c>
      <c r="AW64">
        <v>15.05</v>
      </c>
      <c r="AX64">
        <v>1.36</v>
      </c>
      <c r="AY64" s="7">
        <v>41.2</v>
      </c>
      <c r="AZ64" s="7">
        <f t="shared" si="5"/>
        <v>206</v>
      </c>
      <c r="BA64">
        <v>0.6</v>
      </c>
      <c r="BB64">
        <v>12.95</v>
      </c>
      <c r="BC64">
        <v>0.05</v>
      </c>
      <c r="BD64">
        <v>0.04</v>
      </c>
      <c r="BE64">
        <v>7.0000000000000007E-2</v>
      </c>
      <c r="BF64" s="37">
        <v>26.8</v>
      </c>
      <c r="BG64" s="38">
        <f t="shared" si="6"/>
        <v>134</v>
      </c>
      <c r="BH64">
        <v>0.34</v>
      </c>
      <c r="BI64" t="s">
        <v>228</v>
      </c>
      <c r="BJ64" t="s">
        <v>228</v>
      </c>
      <c r="BK64" t="s">
        <v>228</v>
      </c>
      <c r="BL64">
        <v>1.8</v>
      </c>
      <c r="BM64">
        <v>100.5</v>
      </c>
      <c r="BN64">
        <v>1.3</v>
      </c>
      <c r="BO64">
        <v>9</v>
      </c>
      <c r="BP64" t="s">
        <v>227</v>
      </c>
      <c r="BQ64">
        <v>157</v>
      </c>
      <c r="BR64" s="8">
        <v>2060</v>
      </c>
      <c r="BS64" s="8">
        <f t="shared" si="7"/>
        <v>10300</v>
      </c>
      <c r="BT64" t="s">
        <v>224</v>
      </c>
      <c r="BU64">
        <v>553</v>
      </c>
      <c r="BV64" t="s">
        <v>225</v>
      </c>
      <c r="BW64">
        <v>189</v>
      </c>
    </row>
    <row r="65" spans="1:75">
      <c r="A65" t="s">
        <v>63</v>
      </c>
      <c r="B65">
        <v>416</v>
      </c>
      <c r="C65">
        <v>421</v>
      </c>
      <c r="D65">
        <f t="shared" si="0"/>
        <v>5</v>
      </c>
      <c r="E65" t="s">
        <v>141</v>
      </c>
      <c r="F65">
        <f t="shared" si="1"/>
        <v>126.7968</v>
      </c>
      <c r="G65">
        <f t="shared" si="2"/>
        <v>128.32080000000002</v>
      </c>
      <c r="H65">
        <f t="shared" si="3"/>
        <v>1.5240000000000151</v>
      </c>
      <c r="I65">
        <v>5.86</v>
      </c>
      <c r="J65" t="s">
        <v>224</v>
      </c>
      <c r="K65">
        <v>7</v>
      </c>
      <c r="L65">
        <v>1.3</v>
      </c>
      <c r="M65">
        <v>32.6</v>
      </c>
      <c r="N65">
        <v>10</v>
      </c>
      <c r="O65">
        <v>0.06</v>
      </c>
      <c r="P65">
        <v>1430</v>
      </c>
      <c r="Q65">
        <v>0.3</v>
      </c>
      <c r="R65">
        <v>0.26</v>
      </c>
      <c r="S65">
        <v>0.05</v>
      </c>
      <c r="T65">
        <v>4.2</v>
      </c>
      <c r="U65">
        <v>0.3</v>
      </c>
      <c r="V65">
        <v>2.6</v>
      </c>
      <c r="W65">
        <v>7.0000000000000007E-2</v>
      </c>
      <c r="X65">
        <v>0.6</v>
      </c>
      <c r="Y65">
        <v>0.08</v>
      </c>
      <c r="Z65" t="s">
        <v>225</v>
      </c>
      <c r="AA65">
        <v>12.9</v>
      </c>
      <c r="AB65">
        <v>1</v>
      </c>
      <c r="AC65" t="s">
        <v>226</v>
      </c>
      <c r="AD65" t="s">
        <v>226</v>
      </c>
      <c r="AE65">
        <v>0.19</v>
      </c>
      <c r="AF65">
        <v>1</v>
      </c>
      <c r="AG65">
        <v>0.27</v>
      </c>
      <c r="AH65">
        <v>1</v>
      </c>
      <c r="AI65">
        <v>6.9</v>
      </c>
      <c r="AJ65">
        <v>0.6</v>
      </c>
      <c r="AK65">
        <v>0.04</v>
      </c>
      <c r="AL65" t="s">
        <v>229</v>
      </c>
      <c r="AM65" t="s">
        <v>227</v>
      </c>
      <c r="AN65" t="s">
        <v>228</v>
      </c>
      <c r="AO65">
        <v>0.06</v>
      </c>
      <c r="AP65" s="6">
        <v>530</v>
      </c>
      <c r="AQ65" s="6">
        <f t="shared" si="4"/>
        <v>2650</v>
      </c>
      <c r="AR65">
        <v>4</v>
      </c>
      <c r="AS65">
        <v>1.6</v>
      </c>
      <c r="AT65">
        <v>0.45</v>
      </c>
      <c r="AU65">
        <v>71</v>
      </c>
      <c r="AV65">
        <v>97</v>
      </c>
      <c r="AW65">
        <v>16.850000000000001</v>
      </c>
      <c r="AX65">
        <v>0.92</v>
      </c>
      <c r="AY65" s="7">
        <v>41.3</v>
      </c>
      <c r="AZ65" s="7">
        <f t="shared" si="5"/>
        <v>206.5</v>
      </c>
      <c r="BA65">
        <v>0.44</v>
      </c>
      <c r="BB65">
        <v>14.6</v>
      </c>
      <c r="BC65" t="s">
        <v>228</v>
      </c>
      <c r="BD65">
        <v>0.04</v>
      </c>
      <c r="BE65">
        <v>0.09</v>
      </c>
      <c r="BF65" s="37">
        <v>23.7</v>
      </c>
      <c r="BG65" s="38">
        <f t="shared" si="6"/>
        <v>118.5</v>
      </c>
      <c r="BH65">
        <v>0.33</v>
      </c>
      <c r="BI65" t="s">
        <v>228</v>
      </c>
      <c r="BJ65" t="s">
        <v>228</v>
      </c>
      <c r="BK65" t="s">
        <v>228</v>
      </c>
      <c r="BL65">
        <v>2.1</v>
      </c>
      <c r="BM65">
        <v>100.5</v>
      </c>
      <c r="BN65">
        <v>1.7</v>
      </c>
      <c r="BO65">
        <v>41</v>
      </c>
      <c r="BP65" t="s">
        <v>227</v>
      </c>
      <c r="BQ65">
        <v>161</v>
      </c>
      <c r="BR65" s="8">
        <v>2220</v>
      </c>
      <c r="BS65" s="8">
        <f t="shared" si="7"/>
        <v>11100</v>
      </c>
      <c r="BT65" t="s">
        <v>224</v>
      </c>
      <c r="BU65">
        <v>578</v>
      </c>
      <c r="BV65" t="s">
        <v>225</v>
      </c>
      <c r="BW65">
        <v>179</v>
      </c>
    </row>
    <row r="66" spans="1:75">
      <c r="A66" t="s">
        <v>64</v>
      </c>
      <c r="B66">
        <v>421</v>
      </c>
      <c r="C66">
        <v>426</v>
      </c>
      <c r="D66">
        <f t="shared" si="0"/>
        <v>5</v>
      </c>
      <c r="E66" t="s">
        <v>141</v>
      </c>
      <c r="F66">
        <f t="shared" si="1"/>
        <v>128.32080000000002</v>
      </c>
      <c r="G66">
        <f t="shared" si="2"/>
        <v>129.84480000000002</v>
      </c>
      <c r="H66">
        <f t="shared" si="3"/>
        <v>1.5240000000000009</v>
      </c>
      <c r="I66">
        <v>5.57</v>
      </c>
      <c r="J66" t="s">
        <v>224</v>
      </c>
      <c r="K66">
        <v>3.9</v>
      </c>
      <c r="L66">
        <v>0.9</v>
      </c>
      <c r="M66">
        <v>26.3</v>
      </c>
      <c r="N66" t="s">
        <v>232</v>
      </c>
      <c r="O66">
        <v>0.02</v>
      </c>
      <c r="P66">
        <v>747</v>
      </c>
      <c r="Q66">
        <v>0.22</v>
      </c>
      <c r="R66">
        <v>0.2</v>
      </c>
      <c r="S66">
        <v>0.05</v>
      </c>
      <c r="T66">
        <v>4.2</v>
      </c>
      <c r="U66">
        <v>0.13</v>
      </c>
      <c r="V66">
        <v>2.9</v>
      </c>
      <c r="W66">
        <v>0.04</v>
      </c>
      <c r="X66">
        <v>0.6</v>
      </c>
      <c r="Y66">
        <v>0.06</v>
      </c>
      <c r="Z66" t="s">
        <v>225</v>
      </c>
      <c r="AA66">
        <v>15.9</v>
      </c>
      <c r="AB66">
        <v>0.5</v>
      </c>
      <c r="AC66" t="s">
        <v>226</v>
      </c>
      <c r="AD66" t="s">
        <v>226</v>
      </c>
      <c r="AE66">
        <v>0.1</v>
      </c>
      <c r="AF66">
        <v>0.6</v>
      </c>
      <c r="AG66">
        <v>0.11</v>
      </c>
      <c r="AH66">
        <v>1</v>
      </c>
      <c r="AI66">
        <v>4.5</v>
      </c>
      <c r="AJ66">
        <v>0.7</v>
      </c>
      <c r="AK66">
        <v>0.02</v>
      </c>
      <c r="AL66" t="s">
        <v>229</v>
      </c>
      <c r="AM66" t="s">
        <v>227</v>
      </c>
      <c r="AN66">
        <v>0.01</v>
      </c>
      <c r="AO66">
        <v>0.06</v>
      </c>
      <c r="AP66" s="6">
        <v>718</v>
      </c>
      <c r="AQ66" s="6">
        <f t="shared" si="4"/>
        <v>3590</v>
      </c>
      <c r="AR66">
        <v>4</v>
      </c>
      <c r="AS66">
        <v>1.2</v>
      </c>
      <c r="AT66">
        <v>0.38</v>
      </c>
      <c r="AU66">
        <v>62</v>
      </c>
      <c r="AV66">
        <v>106</v>
      </c>
      <c r="AW66">
        <v>14.75</v>
      </c>
      <c r="AX66">
        <v>0.71</v>
      </c>
      <c r="AY66" s="7">
        <v>42.2</v>
      </c>
      <c r="AZ66" s="7">
        <f t="shared" si="5"/>
        <v>211</v>
      </c>
      <c r="BA66">
        <v>0.23</v>
      </c>
      <c r="BB66">
        <v>13.5</v>
      </c>
      <c r="BC66" t="s">
        <v>228</v>
      </c>
      <c r="BD66" t="s">
        <v>228</v>
      </c>
      <c r="BE66">
        <v>0.09</v>
      </c>
      <c r="BF66" s="37">
        <v>26.1</v>
      </c>
      <c r="BG66" s="38">
        <f t="shared" si="6"/>
        <v>130.5</v>
      </c>
      <c r="BH66">
        <v>0.33</v>
      </c>
      <c r="BI66">
        <v>0.08</v>
      </c>
      <c r="BJ66" t="s">
        <v>228</v>
      </c>
      <c r="BK66" t="s">
        <v>228</v>
      </c>
      <c r="BL66">
        <v>2.0099999999999998</v>
      </c>
      <c r="BM66">
        <v>100</v>
      </c>
      <c r="BN66">
        <v>1.1000000000000001</v>
      </c>
      <c r="BO66">
        <v>30</v>
      </c>
      <c r="BP66" t="s">
        <v>227</v>
      </c>
      <c r="BQ66">
        <v>168</v>
      </c>
      <c r="BR66" s="8">
        <v>1290</v>
      </c>
      <c r="BS66" s="8">
        <f t="shared" si="7"/>
        <v>6450</v>
      </c>
      <c r="BT66" t="s">
        <v>224</v>
      </c>
      <c r="BU66">
        <v>520</v>
      </c>
      <c r="BV66" t="s">
        <v>225</v>
      </c>
      <c r="BW66">
        <v>175</v>
      </c>
    </row>
    <row r="67" spans="1:75">
      <c r="A67" t="s">
        <v>65</v>
      </c>
      <c r="B67">
        <v>426</v>
      </c>
      <c r="C67">
        <v>431</v>
      </c>
      <c r="D67">
        <f t="shared" ref="D67:D125" si="8">C67-B67</f>
        <v>5</v>
      </c>
      <c r="E67" t="s">
        <v>141</v>
      </c>
      <c r="F67">
        <f t="shared" ref="F67:F125" si="9">B67*0.3048</f>
        <v>129.84480000000002</v>
      </c>
      <c r="G67">
        <f t="shared" ref="G67:G125" si="10">C67*0.3048</f>
        <v>131.36879999999999</v>
      </c>
      <c r="H67">
        <f t="shared" ref="H67:H125" si="11">G67-F67</f>
        <v>1.5239999999999725</v>
      </c>
      <c r="I67">
        <v>5.6</v>
      </c>
      <c r="J67" t="s">
        <v>224</v>
      </c>
      <c r="K67">
        <v>4.0999999999999996</v>
      </c>
      <c r="L67">
        <v>1.1000000000000001</v>
      </c>
      <c r="M67">
        <v>22.9</v>
      </c>
      <c r="N67" t="s">
        <v>232</v>
      </c>
      <c r="O67">
        <v>0.05</v>
      </c>
      <c r="P67">
        <v>835</v>
      </c>
      <c r="Q67">
        <v>0.22</v>
      </c>
      <c r="R67">
        <v>0.25</v>
      </c>
      <c r="S67" t="s">
        <v>231</v>
      </c>
      <c r="T67">
        <v>5.5</v>
      </c>
      <c r="U67">
        <v>0.11</v>
      </c>
      <c r="V67">
        <v>3.1</v>
      </c>
      <c r="W67">
        <v>0.04</v>
      </c>
      <c r="X67">
        <v>0.6</v>
      </c>
      <c r="Y67">
        <v>0.06</v>
      </c>
      <c r="Z67" t="s">
        <v>225</v>
      </c>
      <c r="AA67">
        <v>17</v>
      </c>
      <c r="AB67">
        <v>0.6</v>
      </c>
      <c r="AC67" t="s">
        <v>226</v>
      </c>
      <c r="AD67" t="s">
        <v>226</v>
      </c>
      <c r="AE67">
        <v>0.13</v>
      </c>
      <c r="AF67">
        <v>0.9</v>
      </c>
      <c r="AG67">
        <v>0.17</v>
      </c>
      <c r="AH67">
        <v>1</v>
      </c>
      <c r="AI67">
        <v>5.2</v>
      </c>
      <c r="AJ67">
        <v>0.7</v>
      </c>
      <c r="AK67">
        <v>0.03</v>
      </c>
      <c r="AL67" t="s">
        <v>229</v>
      </c>
      <c r="AM67" t="s">
        <v>227</v>
      </c>
      <c r="AN67">
        <v>0.02</v>
      </c>
      <c r="AO67">
        <v>0.06</v>
      </c>
      <c r="AP67" s="6">
        <v>999</v>
      </c>
      <c r="AQ67" s="6">
        <f t="shared" ref="AQ67:AQ125" si="12">AP67*D67</f>
        <v>4995</v>
      </c>
      <c r="AR67">
        <v>4</v>
      </c>
      <c r="AS67">
        <v>1.3</v>
      </c>
      <c r="AT67">
        <v>0.36</v>
      </c>
      <c r="AU67">
        <v>65</v>
      </c>
      <c r="AV67">
        <v>115</v>
      </c>
      <c r="AW67">
        <v>13</v>
      </c>
      <c r="AX67">
        <v>0.77</v>
      </c>
      <c r="AY67" s="7">
        <v>43</v>
      </c>
      <c r="AZ67" s="7">
        <f t="shared" ref="AZ67:AZ125" si="13">AY67*D67</f>
        <v>215</v>
      </c>
      <c r="BA67">
        <v>7.0000000000000007E-2</v>
      </c>
      <c r="BB67">
        <v>11.6</v>
      </c>
      <c r="BC67" t="s">
        <v>228</v>
      </c>
      <c r="BD67">
        <v>0.01</v>
      </c>
      <c r="BE67">
        <v>0.12</v>
      </c>
      <c r="BF67" s="37">
        <v>25.1</v>
      </c>
      <c r="BG67" s="38">
        <f t="shared" ref="BG67:BG125" si="14">BF67*D67</f>
        <v>125.5</v>
      </c>
      <c r="BH67">
        <v>0.35</v>
      </c>
      <c r="BI67" t="s">
        <v>228</v>
      </c>
      <c r="BJ67" t="s">
        <v>228</v>
      </c>
      <c r="BK67" t="s">
        <v>228</v>
      </c>
      <c r="BL67">
        <v>0.7</v>
      </c>
      <c r="BM67">
        <v>94.7</v>
      </c>
      <c r="BN67">
        <v>1.6</v>
      </c>
      <c r="BO67">
        <v>37</v>
      </c>
      <c r="BP67" t="s">
        <v>227</v>
      </c>
      <c r="BQ67">
        <v>168</v>
      </c>
      <c r="BR67" s="8">
        <v>1375</v>
      </c>
      <c r="BS67" s="8">
        <f t="shared" ref="BS67:BS125" si="15">BR67*D67</f>
        <v>6875</v>
      </c>
      <c r="BT67" t="s">
        <v>224</v>
      </c>
      <c r="BU67">
        <v>522</v>
      </c>
      <c r="BV67" t="s">
        <v>225</v>
      </c>
      <c r="BW67">
        <v>193</v>
      </c>
    </row>
    <row r="68" spans="1:75">
      <c r="A68" t="s">
        <v>66</v>
      </c>
      <c r="B68">
        <v>431</v>
      </c>
      <c r="C68">
        <v>436</v>
      </c>
      <c r="D68">
        <f t="shared" si="8"/>
        <v>5</v>
      </c>
      <c r="E68" t="s">
        <v>141</v>
      </c>
      <c r="F68">
        <f t="shared" si="9"/>
        <v>131.36879999999999</v>
      </c>
      <c r="G68">
        <f t="shared" si="10"/>
        <v>132.89279999999999</v>
      </c>
      <c r="H68">
        <f t="shared" si="11"/>
        <v>1.5240000000000009</v>
      </c>
      <c r="I68">
        <v>2.56</v>
      </c>
      <c r="J68" t="s">
        <v>224</v>
      </c>
      <c r="K68">
        <v>3.9</v>
      </c>
      <c r="L68">
        <v>1.3</v>
      </c>
      <c r="M68">
        <v>52.9</v>
      </c>
      <c r="N68">
        <v>200</v>
      </c>
      <c r="O68">
        <v>0.05</v>
      </c>
      <c r="P68">
        <v>895</v>
      </c>
      <c r="Q68">
        <v>0.25</v>
      </c>
      <c r="R68">
        <v>0.16</v>
      </c>
      <c r="S68">
        <v>0.06</v>
      </c>
      <c r="T68">
        <v>5.9</v>
      </c>
      <c r="U68">
        <v>0.24</v>
      </c>
      <c r="V68">
        <v>1.3</v>
      </c>
      <c r="W68">
        <v>0.05</v>
      </c>
      <c r="X68">
        <v>0.6</v>
      </c>
      <c r="Y68">
        <v>0.05</v>
      </c>
      <c r="Z68" t="s">
        <v>225</v>
      </c>
      <c r="AA68">
        <v>7.7</v>
      </c>
      <c r="AB68">
        <v>0.9</v>
      </c>
      <c r="AC68" t="s">
        <v>226</v>
      </c>
      <c r="AD68" t="s">
        <v>226</v>
      </c>
      <c r="AE68">
        <v>0.2</v>
      </c>
      <c r="AF68">
        <v>0.7</v>
      </c>
      <c r="AG68">
        <v>0.17</v>
      </c>
      <c r="AH68">
        <v>1</v>
      </c>
      <c r="AI68">
        <v>7.3</v>
      </c>
      <c r="AJ68">
        <v>0.4</v>
      </c>
      <c r="AK68">
        <v>0.04</v>
      </c>
      <c r="AL68" t="s">
        <v>229</v>
      </c>
      <c r="AM68" t="s">
        <v>227</v>
      </c>
      <c r="AN68" t="s">
        <v>228</v>
      </c>
      <c r="AO68" t="s">
        <v>229</v>
      </c>
      <c r="AP68" s="6">
        <v>777</v>
      </c>
      <c r="AQ68" s="6">
        <f t="shared" si="12"/>
        <v>3885</v>
      </c>
      <c r="AR68">
        <v>4</v>
      </c>
      <c r="AS68">
        <v>1.3</v>
      </c>
      <c r="AT68">
        <v>0.28000000000000003</v>
      </c>
      <c r="AU68">
        <v>120</v>
      </c>
      <c r="AV68">
        <v>56</v>
      </c>
      <c r="AW68">
        <v>22.3</v>
      </c>
      <c r="AX68">
        <v>0.9</v>
      </c>
      <c r="AY68" s="7">
        <v>41.7</v>
      </c>
      <c r="AZ68" s="7">
        <f t="shared" si="13"/>
        <v>208.5</v>
      </c>
      <c r="BA68">
        <v>0.27</v>
      </c>
      <c r="BB68">
        <v>17.5</v>
      </c>
      <c r="BC68" t="s">
        <v>228</v>
      </c>
      <c r="BD68">
        <v>0.01</v>
      </c>
      <c r="BE68">
        <v>0.16</v>
      </c>
      <c r="BF68" s="37">
        <v>13.3</v>
      </c>
      <c r="BG68" s="38">
        <f t="shared" si="14"/>
        <v>66.5</v>
      </c>
      <c r="BH68">
        <v>0.35</v>
      </c>
      <c r="BI68" t="s">
        <v>228</v>
      </c>
      <c r="BJ68" t="s">
        <v>228</v>
      </c>
      <c r="BK68" t="s">
        <v>228</v>
      </c>
      <c r="BL68">
        <v>2.2799999999999998</v>
      </c>
      <c r="BM68">
        <v>98.8</v>
      </c>
      <c r="BN68">
        <v>0.8</v>
      </c>
      <c r="BO68">
        <v>15</v>
      </c>
      <c r="BP68" t="s">
        <v>227</v>
      </c>
      <c r="BQ68">
        <v>178</v>
      </c>
      <c r="BR68" s="8">
        <v>1180</v>
      </c>
      <c r="BS68" s="8">
        <f t="shared" si="15"/>
        <v>5900</v>
      </c>
      <c r="BT68" t="s">
        <v>224</v>
      </c>
      <c r="BU68">
        <v>607</v>
      </c>
      <c r="BV68" t="s">
        <v>225</v>
      </c>
      <c r="BW68">
        <v>203</v>
      </c>
    </row>
    <row r="69" spans="1:75">
      <c r="A69" t="s">
        <v>67</v>
      </c>
      <c r="B69">
        <v>436</v>
      </c>
      <c r="C69">
        <v>441</v>
      </c>
      <c r="D69">
        <f t="shared" si="8"/>
        <v>5</v>
      </c>
      <c r="E69" t="s">
        <v>141</v>
      </c>
      <c r="F69">
        <f t="shared" si="9"/>
        <v>132.89279999999999</v>
      </c>
      <c r="G69">
        <f t="shared" si="10"/>
        <v>134.41679999999999</v>
      </c>
      <c r="H69">
        <f t="shared" si="11"/>
        <v>1.5240000000000009</v>
      </c>
      <c r="I69">
        <v>5.91</v>
      </c>
      <c r="J69" t="s">
        <v>224</v>
      </c>
      <c r="K69">
        <v>4.5999999999999996</v>
      </c>
      <c r="L69">
        <v>1</v>
      </c>
      <c r="M69">
        <v>36.1</v>
      </c>
      <c r="N69">
        <v>30</v>
      </c>
      <c r="O69">
        <v>0.05</v>
      </c>
      <c r="P69">
        <v>1120</v>
      </c>
      <c r="Q69">
        <v>0.25</v>
      </c>
      <c r="R69">
        <v>0.21</v>
      </c>
      <c r="S69">
        <v>0.05</v>
      </c>
      <c r="T69">
        <v>4.0999999999999996</v>
      </c>
      <c r="U69">
        <v>0.23</v>
      </c>
      <c r="V69">
        <v>2.5</v>
      </c>
      <c r="W69">
        <v>0.05</v>
      </c>
      <c r="X69">
        <v>0.9</v>
      </c>
      <c r="Y69">
        <v>0.06</v>
      </c>
      <c r="Z69" t="s">
        <v>225</v>
      </c>
      <c r="AA69">
        <v>12.1</v>
      </c>
      <c r="AB69">
        <v>0.7</v>
      </c>
      <c r="AC69" t="s">
        <v>226</v>
      </c>
      <c r="AD69" t="s">
        <v>226</v>
      </c>
      <c r="AE69">
        <v>0.13</v>
      </c>
      <c r="AF69">
        <v>0.8</v>
      </c>
      <c r="AG69">
        <v>0.18</v>
      </c>
      <c r="AH69">
        <v>1</v>
      </c>
      <c r="AI69">
        <v>4.9000000000000004</v>
      </c>
      <c r="AJ69">
        <v>0.6</v>
      </c>
      <c r="AK69">
        <v>0.03</v>
      </c>
      <c r="AL69" t="s">
        <v>229</v>
      </c>
      <c r="AM69" t="s">
        <v>227</v>
      </c>
      <c r="AN69">
        <v>0.01</v>
      </c>
      <c r="AO69" t="s">
        <v>229</v>
      </c>
      <c r="AP69" s="6">
        <v>560</v>
      </c>
      <c r="AQ69" s="6">
        <f t="shared" si="12"/>
        <v>2800</v>
      </c>
      <c r="AR69">
        <v>4</v>
      </c>
      <c r="AS69">
        <v>1.4</v>
      </c>
      <c r="AT69">
        <v>0.37</v>
      </c>
      <c r="AU69">
        <v>76</v>
      </c>
      <c r="AV69">
        <v>87</v>
      </c>
      <c r="AW69">
        <v>18.05</v>
      </c>
      <c r="AX69">
        <v>0.72</v>
      </c>
      <c r="AY69" s="7">
        <v>41</v>
      </c>
      <c r="AZ69" s="7">
        <f t="shared" si="13"/>
        <v>205</v>
      </c>
      <c r="BA69">
        <v>0.37</v>
      </c>
      <c r="BB69">
        <v>15.4</v>
      </c>
      <c r="BC69" t="s">
        <v>228</v>
      </c>
      <c r="BD69">
        <v>0.01</v>
      </c>
      <c r="BE69">
        <v>0.11</v>
      </c>
      <c r="BF69" s="37">
        <v>21.7</v>
      </c>
      <c r="BG69" s="38">
        <f t="shared" si="14"/>
        <v>108.5</v>
      </c>
      <c r="BH69">
        <v>0.34</v>
      </c>
      <c r="BI69">
        <v>0.01</v>
      </c>
      <c r="BJ69" t="s">
        <v>228</v>
      </c>
      <c r="BK69" t="s">
        <v>228</v>
      </c>
      <c r="BL69">
        <v>1.9</v>
      </c>
      <c r="BM69">
        <v>99.6</v>
      </c>
      <c r="BN69">
        <v>1.2</v>
      </c>
      <c r="BO69">
        <v>10</v>
      </c>
      <c r="BP69" t="s">
        <v>227</v>
      </c>
      <c r="BQ69">
        <v>171</v>
      </c>
      <c r="BR69" s="8">
        <v>1795</v>
      </c>
      <c r="BS69" s="8">
        <f t="shared" si="15"/>
        <v>8975</v>
      </c>
      <c r="BT69" t="s">
        <v>224</v>
      </c>
      <c r="BU69">
        <v>588</v>
      </c>
      <c r="BV69" t="s">
        <v>225</v>
      </c>
      <c r="BW69">
        <v>189</v>
      </c>
    </row>
    <row r="70" spans="1:75">
      <c r="A70" t="s">
        <v>68</v>
      </c>
      <c r="B70">
        <v>441</v>
      </c>
      <c r="C70">
        <v>446</v>
      </c>
      <c r="D70">
        <f t="shared" si="8"/>
        <v>5</v>
      </c>
      <c r="E70" t="s">
        <v>141</v>
      </c>
      <c r="F70">
        <f t="shared" si="9"/>
        <v>134.41679999999999</v>
      </c>
      <c r="G70">
        <f t="shared" si="10"/>
        <v>135.9408</v>
      </c>
      <c r="H70">
        <f t="shared" si="11"/>
        <v>1.5240000000000009</v>
      </c>
      <c r="I70">
        <v>5.23</v>
      </c>
      <c r="J70" t="s">
        <v>224</v>
      </c>
      <c r="K70">
        <v>3.9</v>
      </c>
      <c r="L70">
        <v>1.2</v>
      </c>
      <c r="M70">
        <v>23.9</v>
      </c>
      <c r="N70" t="s">
        <v>232</v>
      </c>
      <c r="O70">
        <v>0.06</v>
      </c>
      <c r="P70">
        <v>1060</v>
      </c>
      <c r="Q70">
        <v>0.2</v>
      </c>
      <c r="R70">
        <v>0.25</v>
      </c>
      <c r="S70">
        <v>0.03</v>
      </c>
      <c r="T70">
        <v>3.6</v>
      </c>
      <c r="U70">
        <v>0.26</v>
      </c>
      <c r="V70">
        <v>2.4</v>
      </c>
      <c r="W70">
        <v>0.05</v>
      </c>
      <c r="X70">
        <v>0.6</v>
      </c>
      <c r="Y70">
        <v>0.05</v>
      </c>
      <c r="Z70" t="s">
        <v>225</v>
      </c>
      <c r="AA70">
        <v>13.8</v>
      </c>
      <c r="AB70">
        <v>0.7</v>
      </c>
      <c r="AC70" t="s">
        <v>226</v>
      </c>
      <c r="AD70" t="s">
        <v>226</v>
      </c>
      <c r="AE70">
        <v>0.15</v>
      </c>
      <c r="AF70">
        <v>0.8</v>
      </c>
      <c r="AG70">
        <v>0.18</v>
      </c>
      <c r="AH70">
        <v>1</v>
      </c>
      <c r="AI70">
        <v>12.4</v>
      </c>
      <c r="AJ70">
        <v>0.6</v>
      </c>
      <c r="AK70">
        <v>0.02</v>
      </c>
      <c r="AL70" t="s">
        <v>229</v>
      </c>
      <c r="AM70" t="s">
        <v>227</v>
      </c>
      <c r="AN70" t="s">
        <v>228</v>
      </c>
      <c r="AO70">
        <v>0.05</v>
      </c>
      <c r="AP70" s="6">
        <v>613</v>
      </c>
      <c r="AQ70" s="6">
        <f t="shared" si="12"/>
        <v>3065</v>
      </c>
      <c r="AR70">
        <v>4</v>
      </c>
      <c r="AS70">
        <v>1.4</v>
      </c>
      <c r="AT70">
        <v>0.3</v>
      </c>
      <c r="AU70">
        <v>54</v>
      </c>
      <c r="AV70">
        <v>95</v>
      </c>
      <c r="AW70">
        <v>14.85</v>
      </c>
      <c r="AX70">
        <v>0.71</v>
      </c>
      <c r="AY70" s="7">
        <v>41.7</v>
      </c>
      <c r="AZ70" s="7">
        <f t="shared" si="13"/>
        <v>208.5</v>
      </c>
      <c r="BA70">
        <v>0.34</v>
      </c>
      <c r="BB70">
        <v>13.25</v>
      </c>
      <c r="BC70" t="s">
        <v>228</v>
      </c>
      <c r="BD70" t="s">
        <v>228</v>
      </c>
      <c r="BE70">
        <v>0.12</v>
      </c>
      <c r="BF70" s="37">
        <v>25.9</v>
      </c>
      <c r="BG70" s="38">
        <f t="shared" si="14"/>
        <v>129.5</v>
      </c>
      <c r="BH70">
        <v>0.33</v>
      </c>
      <c r="BI70" t="s">
        <v>228</v>
      </c>
      <c r="BJ70" t="s">
        <v>228</v>
      </c>
      <c r="BK70" t="s">
        <v>228</v>
      </c>
      <c r="BL70">
        <v>2.7</v>
      </c>
      <c r="BM70">
        <v>99.9</v>
      </c>
      <c r="BN70">
        <v>1.5</v>
      </c>
      <c r="BO70">
        <v>19</v>
      </c>
      <c r="BP70" t="s">
        <v>227</v>
      </c>
      <c r="BQ70">
        <v>167</v>
      </c>
      <c r="BR70" s="8">
        <v>1930</v>
      </c>
      <c r="BS70" s="8">
        <f t="shared" si="15"/>
        <v>9650</v>
      </c>
      <c r="BT70" t="s">
        <v>224</v>
      </c>
      <c r="BU70">
        <v>561</v>
      </c>
      <c r="BV70" t="s">
        <v>225</v>
      </c>
      <c r="BW70">
        <v>184</v>
      </c>
    </row>
    <row r="71" spans="1:75">
      <c r="A71" t="s">
        <v>69</v>
      </c>
      <c r="B71">
        <v>446</v>
      </c>
      <c r="C71">
        <v>451</v>
      </c>
      <c r="D71">
        <f t="shared" si="8"/>
        <v>5</v>
      </c>
      <c r="E71" t="s">
        <v>141</v>
      </c>
      <c r="F71">
        <f t="shared" si="9"/>
        <v>135.9408</v>
      </c>
      <c r="G71">
        <f t="shared" si="10"/>
        <v>137.4648</v>
      </c>
      <c r="H71">
        <f t="shared" si="11"/>
        <v>1.5240000000000009</v>
      </c>
      <c r="I71">
        <v>5.04</v>
      </c>
      <c r="J71" t="s">
        <v>224</v>
      </c>
      <c r="K71">
        <v>6.7</v>
      </c>
      <c r="L71">
        <v>4.0999999999999996</v>
      </c>
      <c r="M71">
        <v>33.700000000000003</v>
      </c>
      <c r="N71">
        <v>30</v>
      </c>
      <c r="O71">
        <v>0.05</v>
      </c>
      <c r="P71">
        <v>786</v>
      </c>
      <c r="Q71">
        <v>0.35</v>
      </c>
      <c r="R71">
        <v>0.32</v>
      </c>
      <c r="S71">
        <v>0.08</v>
      </c>
      <c r="T71">
        <v>4.0999999999999996</v>
      </c>
      <c r="U71">
        <v>0.44</v>
      </c>
      <c r="V71">
        <v>2.7</v>
      </c>
      <c r="W71">
        <v>7.0000000000000007E-2</v>
      </c>
      <c r="X71">
        <v>2.2000000000000002</v>
      </c>
      <c r="Y71">
        <v>7.0000000000000007E-2</v>
      </c>
      <c r="Z71" t="s">
        <v>225</v>
      </c>
      <c r="AA71">
        <v>14.1</v>
      </c>
      <c r="AB71">
        <v>2</v>
      </c>
      <c r="AC71" t="s">
        <v>226</v>
      </c>
      <c r="AD71" t="s">
        <v>226</v>
      </c>
      <c r="AE71">
        <v>0.49</v>
      </c>
      <c r="AF71">
        <v>1</v>
      </c>
      <c r="AG71">
        <v>0.48</v>
      </c>
      <c r="AH71">
        <v>1</v>
      </c>
      <c r="AI71">
        <v>5.6</v>
      </c>
      <c r="AJ71">
        <v>0.7</v>
      </c>
      <c r="AK71">
        <v>0.03</v>
      </c>
      <c r="AL71">
        <v>0.1</v>
      </c>
      <c r="AM71" t="s">
        <v>227</v>
      </c>
      <c r="AN71" t="s">
        <v>228</v>
      </c>
      <c r="AO71">
        <v>0.09</v>
      </c>
      <c r="AP71" s="6">
        <v>573</v>
      </c>
      <c r="AQ71" s="6">
        <f t="shared" si="12"/>
        <v>2865</v>
      </c>
      <c r="AR71">
        <v>4</v>
      </c>
      <c r="AS71">
        <v>2.1</v>
      </c>
      <c r="AT71">
        <v>0.35</v>
      </c>
      <c r="AU71">
        <v>81</v>
      </c>
      <c r="AV71">
        <v>100</v>
      </c>
      <c r="AW71">
        <v>17.2</v>
      </c>
      <c r="AX71">
        <v>0.75</v>
      </c>
      <c r="AY71" s="7">
        <v>40.5</v>
      </c>
      <c r="AZ71" s="7">
        <f t="shared" si="13"/>
        <v>202.5</v>
      </c>
      <c r="BA71">
        <v>0.49</v>
      </c>
      <c r="BB71">
        <v>14.6</v>
      </c>
      <c r="BC71" t="s">
        <v>228</v>
      </c>
      <c r="BD71">
        <v>0.02</v>
      </c>
      <c r="BE71">
        <v>0.1</v>
      </c>
      <c r="BF71" s="37">
        <v>23</v>
      </c>
      <c r="BG71" s="38">
        <f t="shared" si="14"/>
        <v>115</v>
      </c>
      <c r="BH71">
        <v>0.33</v>
      </c>
      <c r="BI71">
        <v>0.04</v>
      </c>
      <c r="BJ71" t="s">
        <v>228</v>
      </c>
      <c r="BK71" t="s">
        <v>228</v>
      </c>
      <c r="BL71">
        <v>2.3199999999999998</v>
      </c>
      <c r="BM71">
        <v>99.4</v>
      </c>
      <c r="BN71">
        <v>1.1000000000000001</v>
      </c>
      <c r="BO71">
        <v>23</v>
      </c>
      <c r="BP71" t="s">
        <v>227</v>
      </c>
      <c r="BQ71">
        <v>169</v>
      </c>
      <c r="BR71" s="8">
        <v>1270</v>
      </c>
      <c r="BS71" s="8">
        <f t="shared" si="15"/>
        <v>6350</v>
      </c>
      <c r="BT71" t="s">
        <v>224</v>
      </c>
      <c r="BU71">
        <v>535</v>
      </c>
      <c r="BV71">
        <v>2</v>
      </c>
      <c r="BW71">
        <v>198</v>
      </c>
    </row>
    <row r="72" spans="1:75">
      <c r="A72" t="s">
        <v>70</v>
      </c>
      <c r="B72">
        <v>451</v>
      </c>
      <c r="C72">
        <v>456</v>
      </c>
      <c r="D72">
        <f t="shared" si="8"/>
        <v>5</v>
      </c>
      <c r="E72" t="s">
        <v>141</v>
      </c>
      <c r="F72">
        <f t="shared" si="9"/>
        <v>137.4648</v>
      </c>
      <c r="G72">
        <f t="shared" si="10"/>
        <v>138.9888</v>
      </c>
      <c r="H72">
        <f t="shared" si="11"/>
        <v>1.5240000000000009</v>
      </c>
      <c r="I72">
        <v>4.9000000000000004</v>
      </c>
      <c r="J72" t="s">
        <v>224</v>
      </c>
      <c r="K72">
        <v>11.4</v>
      </c>
      <c r="L72">
        <v>1.2</v>
      </c>
      <c r="M72">
        <v>29.9</v>
      </c>
      <c r="N72">
        <v>50</v>
      </c>
      <c r="O72">
        <v>0.06</v>
      </c>
      <c r="P72">
        <v>728</v>
      </c>
      <c r="Q72">
        <v>0.31</v>
      </c>
      <c r="R72">
        <v>0.25</v>
      </c>
      <c r="S72">
        <v>0.06</v>
      </c>
      <c r="T72">
        <v>4.3</v>
      </c>
      <c r="U72">
        <v>0.26</v>
      </c>
      <c r="V72">
        <v>2.2999999999999998</v>
      </c>
      <c r="W72">
        <v>7.0000000000000007E-2</v>
      </c>
      <c r="X72">
        <v>0.6</v>
      </c>
      <c r="Y72">
        <v>0.05</v>
      </c>
      <c r="Z72" t="s">
        <v>225</v>
      </c>
      <c r="AA72">
        <v>12</v>
      </c>
      <c r="AB72">
        <v>0.8</v>
      </c>
      <c r="AC72" t="s">
        <v>226</v>
      </c>
      <c r="AD72" t="s">
        <v>226</v>
      </c>
      <c r="AE72">
        <v>0.15</v>
      </c>
      <c r="AF72">
        <v>0.7</v>
      </c>
      <c r="AG72">
        <v>0.18</v>
      </c>
      <c r="AH72">
        <v>1</v>
      </c>
      <c r="AI72">
        <v>9.9</v>
      </c>
      <c r="AJ72">
        <v>0.6</v>
      </c>
      <c r="AK72">
        <v>0.04</v>
      </c>
      <c r="AL72" t="s">
        <v>229</v>
      </c>
      <c r="AM72" t="s">
        <v>227</v>
      </c>
      <c r="AN72">
        <v>0.01</v>
      </c>
      <c r="AO72">
        <v>0.05</v>
      </c>
      <c r="AP72" s="6">
        <v>738</v>
      </c>
      <c r="AQ72" s="6">
        <f t="shared" si="12"/>
        <v>3690</v>
      </c>
      <c r="AR72">
        <v>4</v>
      </c>
      <c r="AS72">
        <v>1.6</v>
      </c>
      <c r="AT72">
        <v>0.36</v>
      </c>
      <c r="AU72">
        <v>78</v>
      </c>
      <c r="AV72">
        <v>87</v>
      </c>
      <c r="AW72">
        <v>17.149999999999999</v>
      </c>
      <c r="AX72">
        <v>0.78</v>
      </c>
      <c r="AY72" s="7">
        <v>39.9</v>
      </c>
      <c r="AZ72" s="7">
        <f t="shared" si="13"/>
        <v>199.5</v>
      </c>
      <c r="BA72">
        <v>1.22</v>
      </c>
      <c r="BB72">
        <v>14.6</v>
      </c>
      <c r="BC72" t="s">
        <v>228</v>
      </c>
      <c r="BD72" t="s">
        <v>228</v>
      </c>
      <c r="BE72">
        <v>0.1</v>
      </c>
      <c r="BF72" s="39">
        <v>21.1</v>
      </c>
      <c r="BG72" s="40">
        <f t="shared" si="14"/>
        <v>105.5</v>
      </c>
      <c r="BH72">
        <v>0.35</v>
      </c>
      <c r="BI72" t="s">
        <v>228</v>
      </c>
      <c r="BJ72">
        <v>0.01</v>
      </c>
      <c r="BK72" t="s">
        <v>228</v>
      </c>
      <c r="BL72">
        <v>3.23</v>
      </c>
      <c r="BM72">
        <v>98.4</v>
      </c>
      <c r="BN72">
        <v>1.4</v>
      </c>
      <c r="BO72">
        <v>55</v>
      </c>
      <c r="BP72" t="s">
        <v>227</v>
      </c>
      <c r="BQ72">
        <v>163</v>
      </c>
      <c r="BR72" s="8">
        <v>1145</v>
      </c>
      <c r="BS72" s="8">
        <f t="shared" si="15"/>
        <v>5725</v>
      </c>
      <c r="BT72" t="s">
        <v>224</v>
      </c>
      <c r="BU72">
        <v>537</v>
      </c>
      <c r="BV72" t="s">
        <v>225</v>
      </c>
      <c r="BW72">
        <v>199</v>
      </c>
    </row>
    <row r="73" spans="1:75">
      <c r="A73" t="s">
        <v>71</v>
      </c>
      <c r="B73">
        <v>456</v>
      </c>
      <c r="C73">
        <v>460.5</v>
      </c>
      <c r="D73">
        <f t="shared" si="8"/>
        <v>4.5</v>
      </c>
      <c r="E73" t="s">
        <v>141</v>
      </c>
      <c r="F73">
        <f t="shared" si="9"/>
        <v>138.9888</v>
      </c>
      <c r="G73">
        <f t="shared" si="10"/>
        <v>140.3604</v>
      </c>
      <c r="H73">
        <f t="shared" si="11"/>
        <v>1.3716000000000008</v>
      </c>
      <c r="I73">
        <v>5.03</v>
      </c>
      <c r="J73" t="s">
        <v>224</v>
      </c>
      <c r="K73">
        <v>4.5</v>
      </c>
      <c r="L73">
        <v>0.7</v>
      </c>
      <c r="M73">
        <v>42.8</v>
      </c>
      <c r="N73">
        <v>100</v>
      </c>
      <c r="O73">
        <v>0.02</v>
      </c>
      <c r="P73">
        <v>552</v>
      </c>
      <c r="Q73">
        <v>0.17</v>
      </c>
      <c r="R73">
        <v>0.14000000000000001</v>
      </c>
      <c r="S73" t="s">
        <v>231</v>
      </c>
      <c r="T73">
        <v>6.2</v>
      </c>
      <c r="U73">
        <v>0.2</v>
      </c>
      <c r="V73">
        <v>1.7</v>
      </c>
      <c r="W73">
        <v>0.04</v>
      </c>
      <c r="X73" t="s">
        <v>227</v>
      </c>
      <c r="Y73">
        <v>0.05</v>
      </c>
      <c r="Z73" t="s">
        <v>225</v>
      </c>
      <c r="AA73">
        <v>9.4</v>
      </c>
      <c r="AB73">
        <v>0.5</v>
      </c>
      <c r="AC73" t="s">
        <v>226</v>
      </c>
      <c r="AD73" t="s">
        <v>226</v>
      </c>
      <c r="AE73">
        <v>0.1</v>
      </c>
      <c r="AF73">
        <v>0.6</v>
      </c>
      <c r="AG73">
        <v>0.12</v>
      </c>
      <c r="AH73">
        <v>1</v>
      </c>
      <c r="AI73">
        <v>3</v>
      </c>
      <c r="AJ73">
        <v>0.4</v>
      </c>
      <c r="AK73" t="s">
        <v>228</v>
      </c>
      <c r="AL73" t="s">
        <v>229</v>
      </c>
      <c r="AM73" t="s">
        <v>227</v>
      </c>
      <c r="AN73" t="s">
        <v>228</v>
      </c>
      <c r="AO73" t="s">
        <v>229</v>
      </c>
      <c r="AP73" s="6">
        <v>731</v>
      </c>
      <c r="AQ73" s="6">
        <f t="shared" si="12"/>
        <v>3289.5</v>
      </c>
      <c r="AR73">
        <v>4</v>
      </c>
      <c r="AS73">
        <v>1</v>
      </c>
      <c r="AT73">
        <v>0.31</v>
      </c>
      <c r="AU73">
        <v>107</v>
      </c>
      <c r="AV73">
        <v>67</v>
      </c>
      <c r="AW73">
        <v>17.5</v>
      </c>
      <c r="AX73">
        <v>0.89</v>
      </c>
      <c r="AY73" s="7">
        <v>41.5</v>
      </c>
      <c r="AZ73" s="7">
        <f t="shared" si="13"/>
        <v>186.75</v>
      </c>
      <c r="BA73">
        <v>0.04</v>
      </c>
      <c r="BB73">
        <v>14.75</v>
      </c>
      <c r="BC73" t="s">
        <v>228</v>
      </c>
      <c r="BD73" t="s">
        <v>228</v>
      </c>
      <c r="BE73">
        <v>0.16</v>
      </c>
      <c r="BF73" s="37">
        <v>16.8</v>
      </c>
      <c r="BG73" s="38">
        <f t="shared" si="14"/>
        <v>75.600000000000009</v>
      </c>
      <c r="BH73">
        <v>0.33</v>
      </c>
      <c r="BI73">
        <v>0.01</v>
      </c>
      <c r="BJ73" t="s">
        <v>228</v>
      </c>
      <c r="BK73" t="s">
        <v>228</v>
      </c>
      <c r="BL73">
        <v>2.8</v>
      </c>
      <c r="BM73">
        <v>94.8</v>
      </c>
      <c r="BN73">
        <v>1.2</v>
      </c>
      <c r="BO73">
        <v>15</v>
      </c>
      <c r="BP73" t="s">
        <v>227</v>
      </c>
      <c r="BQ73">
        <v>175</v>
      </c>
      <c r="BR73" s="8">
        <v>801</v>
      </c>
      <c r="BS73" s="8">
        <f t="shared" si="15"/>
        <v>3604.5</v>
      </c>
      <c r="BT73" t="s">
        <v>224</v>
      </c>
      <c r="BU73">
        <v>568</v>
      </c>
      <c r="BV73">
        <v>2</v>
      </c>
      <c r="BW73">
        <v>209</v>
      </c>
    </row>
    <row r="74" spans="1:75">
      <c r="A74" t="s">
        <v>72</v>
      </c>
      <c r="B74">
        <v>460.5</v>
      </c>
      <c r="C74">
        <v>465</v>
      </c>
      <c r="D74">
        <f t="shared" si="8"/>
        <v>4.5</v>
      </c>
      <c r="E74" t="s">
        <v>141</v>
      </c>
      <c r="F74">
        <f t="shared" si="9"/>
        <v>140.3604</v>
      </c>
      <c r="G74">
        <f t="shared" si="10"/>
        <v>141.732</v>
      </c>
      <c r="H74">
        <f t="shared" si="11"/>
        <v>1.3716000000000008</v>
      </c>
      <c r="I74">
        <v>4.53</v>
      </c>
      <c r="J74" t="s">
        <v>224</v>
      </c>
      <c r="K74">
        <v>2.7</v>
      </c>
      <c r="L74">
        <v>0.9</v>
      </c>
      <c r="M74">
        <v>59.1</v>
      </c>
      <c r="N74">
        <v>260</v>
      </c>
      <c r="O74">
        <v>0.03</v>
      </c>
      <c r="P74">
        <v>639</v>
      </c>
      <c r="Q74">
        <v>0.2</v>
      </c>
      <c r="R74">
        <v>0.16</v>
      </c>
      <c r="S74">
        <v>0.04</v>
      </c>
      <c r="T74">
        <v>7.7</v>
      </c>
      <c r="U74">
        <v>0.13</v>
      </c>
      <c r="V74">
        <v>1</v>
      </c>
      <c r="W74">
        <v>0.04</v>
      </c>
      <c r="X74" t="s">
        <v>227</v>
      </c>
      <c r="Y74">
        <v>0.03</v>
      </c>
      <c r="Z74" t="s">
        <v>225</v>
      </c>
      <c r="AA74">
        <v>5.8</v>
      </c>
      <c r="AB74">
        <v>0.7</v>
      </c>
      <c r="AC74">
        <v>9</v>
      </c>
      <c r="AD74" t="s">
        <v>226</v>
      </c>
      <c r="AE74">
        <v>0.12</v>
      </c>
      <c r="AF74">
        <v>0.6</v>
      </c>
      <c r="AG74">
        <v>0.16</v>
      </c>
      <c r="AH74">
        <v>1</v>
      </c>
      <c r="AI74">
        <v>3.8</v>
      </c>
      <c r="AJ74">
        <v>0.3</v>
      </c>
      <c r="AK74">
        <v>0.02</v>
      </c>
      <c r="AL74" t="s">
        <v>229</v>
      </c>
      <c r="AM74" t="s">
        <v>227</v>
      </c>
      <c r="AN74" t="s">
        <v>228</v>
      </c>
      <c r="AO74" t="s">
        <v>229</v>
      </c>
      <c r="AP74" s="6">
        <v>762</v>
      </c>
      <c r="AQ74" s="6">
        <f t="shared" si="12"/>
        <v>3429</v>
      </c>
      <c r="AR74">
        <v>4</v>
      </c>
      <c r="AS74">
        <v>1.2</v>
      </c>
      <c r="AT74">
        <v>0.25</v>
      </c>
      <c r="AU74">
        <v>139</v>
      </c>
      <c r="AV74">
        <v>43</v>
      </c>
      <c r="AW74">
        <v>20.2</v>
      </c>
      <c r="AX74">
        <v>0.99</v>
      </c>
      <c r="AY74" s="7">
        <v>40.9</v>
      </c>
      <c r="AZ74" s="7">
        <f t="shared" si="13"/>
        <v>184.04999999999998</v>
      </c>
      <c r="BA74">
        <v>0.12</v>
      </c>
      <c r="BB74">
        <v>15.85</v>
      </c>
      <c r="BC74" t="s">
        <v>228</v>
      </c>
      <c r="BD74" t="s">
        <v>228</v>
      </c>
      <c r="BE74">
        <v>0.18</v>
      </c>
      <c r="BF74" s="37">
        <v>11.65</v>
      </c>
      <c r="BG74" s="38">
        <f t="shared" si="14"/>
        <v>52.425000000000004</v>
      </c>
      <c r="BH74">
        <v>0.32</v>
      </c>
      <c r="BI74" t="s">
        <v>228</v>
      </c>
      <c r="BJ74" t="s">
        <v>228</v>
      </c>
      <c r="BK74" t="s">
        <v>228</v>
      </c>
      <c r="BL74">
        <v>3.69</v>
      </c>
      <c r="BM74">
        <v>93.9</v>
      </c>
      <c r="BN74">
        <v>0.9</v>
      </c>
      <c r="BO74">
        <v>41</v>
      </c>
      <c r="BP74" t="s">
        <v>227</v>
      </c>
      <c r="BQ74">
        <v>189</v>
      </c>
      <c r="BR74" s="8">
        <v>926</v>
      </c>
      <c r="BS74" s="8">
        <f t="shared" si="15"/>
        <v>4167</v>
      </c>
      <c r="BT74" t="s">
        <v>224</v>
      </c>
      <c r="BU74">
        <v>659</v>
      </c>
      <c r="BV74" t="s">
        <v>225</v>
      </c>
      <c r="BW74">
        <v>231</v>
      </c>
    </row>
    <row r="75" spans="1:75">
      <c r="A75" t="s">
        <v>73</v>
      </c>
      <c r="B75">
        <v>465</v>
      </c>
      <c r="C75">
        <v>470.5</v>
      </c>
      <c r="D75">
        <f t="shared" si="8"/>
        <v>5.5</v>
      </c>
      <c r="E75" t="s">
        <v>141</v>
      </c>
      <c r="F75">
        <f t="shared" si="9"/>
        <v>141.732</v>
      </c>
      <c r="G75">
        <f t="shared" si="10"/>
        <v>143.4084</v>
      </c>
      <c r="H75">
        <f t="shared" si="11"/>
        <v>1.676400000000001</v>
      </c>
      <c r="I75">
        <v>6.35</v>
      </c>
      <c r="J75">
        <v>1</v>
      </c>
      <c r="K75">
        <v>3.2</v>
      </c>
      <c r="L75">
        <v>1.1000000000000001</v>
      </c>
      <c r="M75">
        <v>51.4</v>
      </c>
      <c r="N75">
        <v>160</v>
      </c>
      <c r="O75">
        <v>0.03</v>
      </c>
      <c r="P75">
        <v>1200</v>
      </c>
      <c r="Q75">
        <v>0.24</v>
      </c>
      <c r="R75">
        <v>0.21</v>
      </c>
      <c r="S75">
        <v>0.03</v>
      </c>
      <c r="T75">
        <v>6.9</v>
      </c>
      <c r="U75">
        <v>0.19</v>
      </c>
      <c r="V75">
        <v>1.7</v>
      </c>
      <c r="W75">
        <v>0.05</v>
      </c>
      <c r="X75">
        <v>0.7</v>
      </c>
      <c r="Y75">
        <v>0.05</v>
      </c>
      <c r="Z75">
        <v>2</v>
      </c>
      <c r="AA75">
        <v>9.1</v>
      </c>
      <c r="AB75">
        <v>0.7</v>
      </c>
      <c r="AC75">
        <v>15</v>
      </c>
      <c r="AD75" t="s">
        <v>226</v>
      </c>
      <c r="AE75">
        <v>0.14000000000000001</v>
      </c>
      <c r="AF75">
        <v>0.4</v>
      </c>
      <c r="AG75">
        <v>0.17</v>
      </c>
      <c r="AH75" t="s">
        <v>224</v>
      </c>
      <c r="AI75">
        <v>3.3</v>
      </c>
      <c r="AJ75">
        <v>0.6</v>
      </c>
      <c r="AK75">
        <v>0.03</v>
      </c>
      <c r="AL75">
        <v>0.06</v>
      </c>
      <c r="AM75" t="s">
        <v>227</v>
      </c>
      <c r="AN75">
        <v>0.04</v>
      </c>
      <c r="AO75" t="s">
        <v>229</v>
      </c>
      <c r="AP75" s="6">
        <v>499</v>
      </c>
      <c r="AQ75" s="6">
        <f t="shared" si="12"/>
        <v>2744.5</v>
      </c>
      <c r="AR75" t="s">
        <v>224</v>
      </c>
      <c r="AS75">
        <v>1.4</v>
      </c>
      <c r="AT75">
        <v>0.26</v>
      </c>
      <c r="AU75">
        <v>127</v>
      </c>
      <c r="AV75">
        <v>56</v>
      </c>
      <c r="AW75">
        <v>19.5</v>
      </c>
      <c r="AX75">
        <v>0.84</v>
      </c>
      <c r="AY75" s="7">
        <v>42.3</v>
      </c>
      <c r="AZ75" s="7">
        <f t="shared" si="13"/>
        <v>232.64999999999998</v>
      </c>
      <c r="BA75">
        <v>0.39</v>
      </c>
      <c r="BB75">
        <v>16.05</v>
      </c>
      <c r="BC75">
        <v>0.02</v>
      </c>
      <c r="BD75">
        <v>0.02</v>
      </c>
      <c r="BE75">
        <v>0.16</v>
      </c>
      <c r="BF75" s="37">
        <v>15.35</v>
      </c>
      <c r="BG75" s="38">
        <f t="shared" si="14"/>
        <v>84.424999999999997</v>
      </c>
      <c r="BH75">
        <v>0.32</v>
      </c>
      <c r="BI75">
        <v>7.0000000000000007E-2</v>
      </c>
      <c r="BJ75" t="s">
        <v>228</v>
      </c>
      <c r="BK75" t="s">
        <v>228</v>
      </c>
      <c r="BL75">
        <v>3.32</v>
      </c>
      <c r="BM75">
        <v>98.3</v>
      </c>
      <c r="BN75">
        <v>1</v>
      </c>
      <c r="BO75">
        <v>5</v>
      </c>
      <c r="BP75" t="s">
        <v>227</v>
      </c>
      <c r="BQ75">
        <v>176</v>
      </c>
      <c r="BR75" s="8">
        <v>1920</v>
      </c>
      <c r="BS75" s="8">
        <f t="shared" si="15"/>
        <v>10560</v>
      </c>
      <c r="BT75" t="s">
        <v>224</v>
      </c>
      <c r="BU75">
        <v>652</v>
      </c>
      <c r="BV75">
        <v>2</v>
      </c>
      <c r="BW75">
        <v>210</v>
      </c>
    </row>
    <row r="76" spans="1:75">
      <c r="A76" t="s">
        <v>74</v>
      </c>
      <c r="B76">
        <v>470.5</v>
      </c>
      <c r="C76">
        <v>476</v>
      </c>
      <c r="D76">
        <f t="shared" si="8"/>
        <v>5.5</v>
      </c>
      <c r="E76" t="s">
        <v>141</v>
      </c>
      <c r="F76">
        <f t="shared" si="9"/>
        <v>143.4084</v>
      </c>
      <c r="G76">
        <f t="shared" si="10"/>
        <v>145.0848</v>
      </c>
      <c r="H76">
        <f t="shared" si="11"/>
        <v>1.676400000000001</v>
      </c>
      <c r="I76">
        <v>6.22</v>
      </c>
      <c r="J76">
        <v>1</v>
      </c>
      <c r="K76">
        <v>2.7</v>
      </c>
      <c r="L76">
        <v>0.8</v>
      </c>
      <c r="M76">
        <v>37.799999999999997</v>
      </c>
      <c r="N76">
        <v>50</v>
      </c>
      <c r="O76">
        <v>0.05</v>
      </c>
      <c r="P76">
        <v>1505</v>
      </c>
      <c r="Q76">
        <v>0.21</v>
      </c>
      <c r="R76">
        <v>0.19</v>
      </c>
      <c r="S76">
        <v>0.03</v>
      </c>
      <c r="T76">
        <v>4.5</v>
      </c>
      <c r="U76">
        <v>0.15</v>
      </c>
      <c r="V76">
        <v>2.2999999999999998</v>
      </c>
      <c r="W76">
        <v>0.05</v>
      </c>
      <c r="X76" t="s">
        <v>227</v>
      </c>
      <c r="Y76">
        <v>0.05</v>
      </c>
      <c r="Z76" t="s">
        <v>225</v>
      </c>
      <c r="AA76">
        <v>13.3</v>
      </c>
      <c r="AB76">
        <v>0.5</v>
      </c>
      <c r="AC76">
        <v>8</v>
      </c>
      <c r="AD76" t="s">
        <v>226</v>
      </c>
      <c r="AE76">
        <v>0.11</v>
      </c>
      <c r="AF76">
        <v>0.5</v>
      </c>
      <c r="AG76">
        <v>0.11</v>
      </c>
      <c r="AH76">
        <v>1</v>
      </c>
      <c r="AI76">
        <v>4.9000000000000004</v>
      </c>
      <c r="AJ76">
        <v>0.8</v>
      </c>
      <c r="AK76">
        <v>0.03</v>
      </c>
      <c r="AL76">
        <v>0.06</v>
      </c>
      <c r="AM76" t="s">
        <v>227</v>
      </c>
      <c r="AN76">
        <v>0.05</v>
      </c>
      <c r="AO76" t="s">
        <v>229</v>
      </c>
      <c r="AP76" s="6">
        <v>444</v>
      </c>
      <c r="AQ76" s="6">
        <f t="shared" si="12"/>
        <v>2442</v>
      </c>
      <c r="AR76" t="s">
        <v>224</v>
      </c>
      <c r="AS76">
        <v>1.3</v>
      </c>
      <c r="AT76">
        <v>0.34</v>
      </c>
      <c r="AU76">
        <v>92</v>
      </c>
      <c r="AV76">
        <v>83</v>
      </c>
      <c r="AW76">
        <v>17.75</v>
      </c>
      <c r="AX76">
        <v>0.5</v>
      </c>
      <c r="AY76" s="7">
        <v>41</v>
      </c>
      <c r="AZ76" s="7">
        <f t="shared" si="13"/>
        <v>225.5</v>
      </c>
      <c r="BA76">
        <v>0.48</v>
      </c>
      <c r="BB76">
        <v>15</v>
      </c>
      <c r="BC76">
        <v>0.01</v>
      </c>
      <c r="BD76">
        <v>0.01</v>
      </c>
      <c r="BE76">
        <v>0.1</v>
      </c>
      <c r="BF76" s="35">
        <v>20.5</v>
      </c>
      <c r="BG76" s="36">
        <f t="shared" si="14"/>
        <v>112.75</v>
      </c>
      <c r="BH76">
        <v>0.33</v>
      </c>
      <c r="BI76">
        <v>0.01</v>
      </c>
      <c r="BJ76" t="s">
        <v>228</v>
      </c>
      <c r="BK76" t="s">
        <v>228</v>
      </c>
      <c r="BL76">
        <v>2.92</v>
      </c>
      <c r="BM76">
        <v>98.6</v>
      </c>
      <c r="BN76">
        <v>1.4</v>
      </c>
      <c r="BO76">
        <v>47</v>
      </c>
      <c r="BP76" t="s">
        <v>227</v>
      </c>
      <c r="BQ76">
        <v>171</v>
      </c>
      <c r="BR76" s="8">
        <v>2260</v>
      </c>
      <c r="BS76" s="8">
        <f t="shared" si="15"/>
        <v>12430</v>
      </c>
      <c r="BT76" t="s">
        <v>224</v>
      </c>
      <c r="BU76">
        <v>594</v>
      </c>
      <c r="BV76" t="s">
        <v>225</v>
      </c>
      <c r="BW76">
        <v>182</v>
      </c>
    </row>
    <row r="77" spans="1:75">
      <c r="A77" t="s">
        <v>75</v>
      </c>
      <c r="B77">
        <v>476</v>
      </c>
      <c r="C77">
        <v>481</v>
      </c>
      <c r="D77">
        <f t="shared" si="8"/>
        <v>5</v>
      </c>
      <c r="E77" t="s">
        <v>141</v>
      </c>
      <c r="F77">
        <f t="shared" si="9"/>
        <v>145.0848</v>
      </c>
      <c r="G77">
        <f t="shared" si="10"/>
        <v>146.6088</v>
      </c>
      <c r="H77">
        <f t="shared" si="11"/>
        <v>1.5240000000000009</v>
      </c>
      <c r="I77">
        <v>5.6</v>
      </c>
      <c r="J77">
        <v>1</v>
      </c>
      <c r="K77">
        <v>7.4</v>
      </c>
      <c r="L77">
        <v>1.5</v>
      </c>
      <c r="M77">
        <v>27.8</v>
      </c>
      <c r="N77">
        <v>30</v>
      </c>
      <c r="O77">
        <v>0.08</v>
      </c>
      <c r="P77">
        <v>875</v>
      </c>
      <c r="Q77">
        <v>0.23</v>
      </c>
      <c r="R77">
        <v>0.22</v>
      </c>
      <c r="S77" t="s">
        <v>231</v>
      </c>
      <c r="T77">
        <v>4.4000000000000004</v>
      </c>
      <c r="U77">
        <v>0.21</v>
      </c>
      <c r="V77">
        <v>2.2999999999999998</v>
      </c>
      <c r="W77">
        <v>0.04</v>
      </c>
      <c r="X77">
        <v>0.7</v>
      </c>
      <c r="Y77">
        <v>0.03</v>
      </c>
      <c r="Z77" t="s">
        <v>225</v>
      </c>
      <c r="AA77">
        <v>12</v>
      </c>
      <c r="AB77">
        <v>0.9</v>
      </c>
      <c r="AC77" t="s">
        <v>226</v>
      </c>
      <c r="AD77" t="s">
        <v>226</v>
      </c>
      <c r="AE77">
        <v>0.17</v>
      </c>
      <c r="AF77">
        <v>1.3</v>
      </c>
      <c r="AG77">
        <v>0.2</v>
      </c>
      <c r="AH77">
        <v>1</v>
      </c>
      <c r="AI77">
        <v>2.7</v>
      </c>
      <c r="AJ77">
        <v>0.6</v>
      </c>
      <c r="AK77">
        <v>0.02</v>
      </c>
      <c r="AL77">
        <v>0.11</v>
      </c>
      <c r="AM77" t="s">
        <v>227</v>
      </c>
      <c r="AN77">
        <v>7.0000000000000007E-2</v>
      </c>
      <c r="AO77" t="s">
        <v>229</v>
      </c>
      <c r="AP77" s="6">
        <v>739</v>
      </c>
      <c r="AQ77" s="6">
        <f t="shared" si="12"/>
        <v>3695</v>
      </c>
      <c r="AR77" t="s">
        <v>224</v>
      </c>
      <c r="AS77">
        <v>1.7</v>
      </c>
      <c r="AT77">
        <v>0.31</v>
      </c>
      <c r="AU77">
        <v>76</v>
      </c>
      <c r="AV77">
        <v>82</v>
      </c>
      <c r="AW77">
        <v>17.55</v>
      </c>
      <c r="AX77">
        <v>0.65</v>
      </c>
      <c r="AY77" s="7">
        <v>42.7</v>
      </c>
      <c r="AZ77" s="7">
        <f t="shared" si="13"/>
        <v>213.5</v>
      </c>
      <c r="BA77">
        <v>0.22</v>
      </c>
      <c r="BB77">
        <v>15.1</v>
      </c>
      <c r="BC77">
        <v>0.01</v>
      </c>
      <c r="BD77">
        <v>0.03</v>
      </c>
      <c r="BE77">
        <v>0.12</v>
      </c>
      <c r="BF77" s="37">
        <v>21.4</v>
      </c>
      <c r="BG77" s="38">
        <f t="shared" si="14"/>
        <v>107</v>
      </c>
      <c r="BH77">
        <v>0.34</v>
      </c>
      <c r="BI77">
        <v>0.05</v>
      </c>
      <c r="BJ77" t="s">
        <v>228</v>
      </c>
      <c r="BK77" t="s">
        <v>228</v>
      </c>
      <c r="BL77">
        <v>2.5</v>
      </c>
      <c r="BM77">
        <v>100.5</v>
      </c>
      <c r="BN77">
        <v>1.2</v>
      </c>
      <c r="BO77">
        <v>60</v>
      </c>
      <c r="BP77" t="s">
        <v>227</v>
      </c>
      <c r="BQ77">
        <v>175</v>
      </c>
      <c r="BR77" s="8">
        <v>1375</v>
      </c>
      <c r="BS77" s="8">
        <f t="shared" si="15"/>
        <v>6875</v>
      </c>
      <c r="BT77" t="s">
        <v>224</v>
      </c>
      <c r="BU77">
        <v>566</v>
      </c>
      <c r="BV77" t="s">
        <v>225</v>
      </c>
      <c r="BW77">
        <v>184</v>
      </c>
    </row>
    <row r="78" spans="1:75">
      <c r="A78" t="s">
        <v>76</v>
      </c>
      <c r="B78">
        <v>481</v>
      </c>
      <c r="C78">
        <v>486</v>
      </c>
      <c r="D78">
        <f t="shared" si="8"/>
        <v>5</v>
      </c>
      <c r="E78" t="s">
        <v>141</v>
      </c>
      <c r="F78">
        <f t="shared" si="9"/>
        <v>146.6088</v>
      </c>
      <c r="G78">
        <f t="shared" si="10"/>
        <v>148.1328</v>
      </c>
      <c r="H78">
        <f t="shared" si="11"/>
        <v>1.5240000000000009</v>
      </c>
      <c r="I78">
        <v>5.69</v>
      </c>
      <c r="J78">
        <v>1</v>
      </c>
      <c r="K78">
        <v>5.7</v>
      </c>
      <c r="L78">
        <v>1.3</v>
      </c>
      <c r="M78">
        <v>26.1</v>
      </c>
      <c r="N78">
        <v>40</v>
      </c>
      <c r="O78">
        <v>0.1</v>
      </c>
      <c r="P78">
        <v>489</v>
      </c>
      <c r="Q78">
        <v>0.23</v>
      </c>
      <c r="R78">
        <v>0.21</v>
      </c>
      <c r="S78" t="s">
        <v>231</v>
      </c>
      <c r="T78">
        <v>4.8</v>
      </c>
      <c r="U78">
        <v>0.17</v>
      </c>
      <c r="V78">
        <v>2.5</v>
      </c>
      <c r="W78">
        <v>0.04</v>
      </c>
      <c r="X78">
        <v>1</v>
      </c>
      <c r="Y78">
        <v>0.05</v>
      </c>
      <c r="Z78" t="s">
        <v>225</v>
      </c>
      <c r="AA78">
        <v>11.8</v>
      </c>
      <c r="AB78">
        <v>0.6</v>
      </c>
      <c r="AC78" t="s">
        <v>226</v>
      </c>
      <c r="AD78" t="s">
        <v>226</v>
      </c>
      <c r="AE78">
        <v>0.13</v>
      </c>
      <c r="AF78">
        <v>1</v>
      </c>
      <c r="AG78">
        <v>0.12</v>
      </c>
      <c r="AH78">
        <v>1</v>
      </c>
      <c r="AI78">
        <v>3.2</v>
      </c>
      <c r="AJ78">
        <v>0.6</v>
      </c>
      <c r="AK78">
        <v>0.02</v>
      </c>
      <c r="AL78">
        <v>0.09</v>
      </c>
      <c r="AM78" t="s">
        <v>227</v>
      </c>
      <c r="AN78">
        <v>0.08</v>
      </c>
      <c r="AO78" t="s">
        <v>229</v>
      </c>
      <c r="AP78" s="6">
        <v>875</v>
      </c>
      <c r="AQ78" s="6">
        <f t="shared" si="12"/>
        <v>4375</v>
      </c>
      <c r="AR78" t="s">
        <v>224</v>
      </c>
      <c r="AS78">
        <v>1.4</v>
      </c>
      <c r="AT78">
        <v>0.27</v>
      </c>
      <c r="AU78">
        <v>71</v>
      </c>
      <c r="AV78">
        <v>90</v>
      </c>
      <c r="AW78">
        <v>16.05</v>
      </c>
      <c r="AX78">
        <v>0.68</v>
      </c>
      <c r="AY78" s="7">
        <v>43</v>
      </c>
      <c r="AZ78" s="7">
        <f t="shared" si="13"/>
        <v>215</v>
      </c>
      <c r="BA78">
        <v>0.17</v>
      </c>
      <c r="BB78">
        <v>14.55</v>
      </c>
      <c r="BC78">
        <v>0.01</v>
      </c>
      <c r="BD78" t="s">
        <v>228</v>
      </c>
      <c r="BE78">
        <v>0.13</v>
      </c>
      <c r="BF78" s="37">
        <v>22.9</v>
      </c>
      <c r="BG78" s="38">
        <f t="shared" si="14"/>
        <v>114.5</v>
      </c>
      <c r="BH78">
        <v>0.32</v>
      </c>
      <c r="BI78">
        <v>0.12</v>
      </c>
      <c r="BJ78" t="s">
        <v>228</v>
      </c>
      <c r="BK78" t="s">
        <v>228</v>
      </c>
      <c r="BL78">
        <v>2.11</v>
      </c>
      <c r="BM78">
        <v>100</v>
      </c>
      <c r="BN78">
        <v>1.1000000000000001</v>
      </c>
      <c r="BO78">
        <v>49</v>
      </c>
      <c r="BP78" t="s">
        <v>227</v>
      </c>
      <c r="BQ78">
        <v>169</v>
      </c>
      <c r="BR78" s="8">
        <v>848</v>
      </c>
      <c r="BS78" s="8">
        <f t="shared" si="15"/>
        <v>4240</v>
      </c>
      <c r="BT78" t="s">
        <v>224</v>
      </c>
      <c r="BU78">
        <v>531</v>
      </c>
      <c r="BV78" t="s">
        <v>225</v>
      </c>
      <c r="BW78">
        <v>188</v>
      </c>
    </row>
    <row r="79" spans="1:75">
      <c r="A79" t="s">
        <v>77</v>
      </c>
      <c r="B79">
        <v>486</v>
      </c>
      <c r="C79">
        <v>491</v>
      </c>
      <c r="D79">
        <f t="shared" si="8"/>
        <v>5</v>
      </c>
      <c r="E79" t="s">
        <v>141</v>
      </c>
      <c r="F79">
        <f t="shared" si="9"/>
        <v>148.1328</v>
      </c>
      <c r="G79">
        <f t="shared" si="10"/>
        <v>149.6568</v>
      </c>
      <c r="H79">
        <f t="shared" si="11"/>
        <v>1.5240000000000009</v>
      </c>
      <c r="I79">
        <v>5.48</v>
      </c>
      <c r="J79">
        <v>1</v>
      </c>
      <c r="K79">
        <v>6.4</v>
      </c>
      <c r="L79">
        <v>0.9</v>
      </c>
      <c r="M79">
        <v>43.3</v>
      </c>
      <c r="N79">
        <v>40</v>
      </c>
      <c r="O79">
        <v>0.13</v>
      </c>
      <c r="P79">
        <v>386</v>
      </c>
      <c r="Q79">
        <v>0.17</v>
      </c>
      <c r="R79">
        <v>0.18</v>
      </c>
      <c r="S79" t="s">
        <v>231</v>
      </c>
      <c r="T79">
        <v>4.7</v>
      </c>
      <c r="U79">
        <v>0.11</v>
      </c>
      <c r="V79">
        <v>2.2999999999999998</v>
      </c>
      <c r="W79">
        <v>0.02</v>
      </c>
      <c r="X79" t="s">
        <v>227</v>
      </c>
      <c r="Y79">
        <v>0.03</v>
      </c>
      <c r="Z79" t="s">
        <v>225</v>
      </c>
      <c r="AA79">
        <v>10.4</v>
      </c>
      <c r="AB79">
        <v>0.5</v>
      </c>
      <c r="AC79">
        <v>5</v>
      </c>
      <c r="AD79" t="s">
        <v>226</v>
      </c>
      <c r="AE79">
        <v>0.09</v>
      </c>
      <c r="AF79">
        <v>1.8</v>
      </c>
      <c r="AG79">
        <v>0.11</v>
      </c>
      <c r="AH79">
        <v>1</v>
      </c>
      <c r="AI79">
        <v>3.5</v>
      </c>
      <c r="AJ79">
        <v>0.5</v>
      </c>
      <c r="AK79" t="s">
        <v>228</v>
      </c>
      <c r="AL79">
        <v>0.05</v>
      </c>
      <c r="AM79" t="s">
        <v>227</v>
      </c>
      <c r="AN79">
        <v>0.04</v>
      </c>
      <c r="AO79" t="s">
        <v>229</v>
      </c>
      <c r="AP79" s="6">
        <v>394</v>
      </c>
      <c r="AQ79" s="6">
        <f t="shared" si="12"/>
        <v>1970</v>
      </c>
      <c r="AR79" t="s">
        <v>224</v>
      </c>
      <c r="AS79">
        <v>1.3</v>
      </c>
      <c r="AT79">
        <v>0.25</v>
      </c>
      <c r="AU79">
        <v>87</v>
      </c>
      <c r="AV79">
        <v>78</v>
      </c>
      <c r="AW79">
        <v>17.100000000000001</v>
      </c>
      <c r="AX79">
        <v>0.71</v>
      </c>
      <c r="AY79" s="7">
        <v>42.6</v>
      </c>
      <c r="AZ79" s="7">
        <f t="shared" si="13"/>
        <v>213</v>
      </c>
      <c r="BA79">
        <v>0.24</v>
      </c>
      <c r="BB79">
        <v>15.4</v>
      </c>
      <c r="BC79">
        <v>0.01</v>
      </c>
      <c r="BD79" t="s">
        <v>228</v>
      </c>
      <c r="BE79">
        <v>0.13</v>
      </c>
      <c r="BF79" s="37">
        <v>22.2</v>
      </c>
      <c r="BG79" s="38">
        <f t="shared" si="14"/>
        <v>111</v>
      </c>
      <c r="BH79">
        <v>0.32</v>
      </c>
      <c r="BI79">
        <v>0.08</v>
      </c>
      <c r="BJ79">
        <v>0.01</v>
      </c>
      <c r="BK79" t="s">
        <v>228</v>
      </c>
      <c r="BL79">
        <v>1.9</v>
      </c>
      <c r="BM79">
        <v>100.5</v>
      </c>
      <c r="BN79">
        <v>0.8</v>
      </c>
      <c r="BO79">
        <v>42</v>
      </c>
      <c r="BP79" t="s">
        <v>227</v>
      </c>
      <c r="BQ79">
        <v>170</v>
      </c>
      <c r="BR79" s="8">
        <v>868</v>
      </c>
      <c r="BS79" s="8">
        <f t="shared" si="15"/>
        <v>4340</v>
      </c>
      <c r="BT79" t="s">
        <v>224</v>
      </c>
      <c r="BU79">
        <v>537</v>
      </c>
      <c r="BV79" t="s">
        <v>225</v>
      </c>
      <c r="BW79">
        <v>179</v>
      </c>
    </row>
    <row r="80" spans="1:75">
      <c r="A80" t="s">
        <v>78</v>
      </c>
      <c r="B80">
        <v>491</v>
      </c>
      <c r="C80">
        <v>496</v>
      </c>
      <c r="D80">
        <f t="shared" si="8"/>
        <v>5</v>
      </c>
      <c r="E80" t="s">
        <v>141</v>
      </c>
      <c r="F80">
        <f t="shared" si="9"/>
        <v>149.6568</v>
      </c>
      <c r="G80">
        <f t="shared" si="10"/>
        <v>151.1808</v>
      </c>
      <c r="H80">
        <f t="shared" si="11"/>
        <v>1.5240000000000009</v>
      </c>
      <c r="I80">
        <v>5.78</v>
      </c>
      <c r="J80" t="s">
        <v>224</v>
      </c>
      <c r="K80">
        <v>3.8</v>
      </c>
      <c r="L80">
        <v>0.6</v>
      </c>
      <c r="M80">
        <v>32.5</v>
      </c>
      <c r="N80">
        <v>20</v>
      </c>
      <c r="O80">
        <v>0.03</v>
      </c>
      <c r="P80">
        <v>258</v>
      </c>
      <c r="Q80">
        <v>0.13</v>
      </c>
      <c r="R80">
        <v>0.13</v>
      </c>
      <c r="S80" t="s">
        <v>231</v>
      </c>
      <c r="T80">
        <v>5.7</v>
      </c>
      <c r="U80">
        <v>0.05</v>
      </c>
      <c r="V80">
        <v>2.4</v>
      </c>
      <c r="W80">
        <v>0.02</v>
      </c>
      <c r="X80" t="s">
        <v>227</v>
      </c>
      <c r="Y80">
        <v>0.02</v>
      </c>
      <c r="Z80" t="s">
        <v>225</v>
      </c>
      <c r="AA80">
        <v>11.1</v>
      </c>
      <c r="AB80">
        <v>0.3</v>
      </c>
      <c r="AC80" t="s">
        <v>226</v>
      </c>
      <c r="AD80" t="s">
        <v>226</v>
      </c>
      <c r="AE80">
        <v>0.06</v>
      </c>
      <c r="AF80">
        <v>0.5</v>
      </c>
      <c r="AG80">
        <v>0.03</v>
      </c>
      <c r="AH80">
        <v>1</v>
      </c>
      <c r="AI80">
        <v>2.5</v>
      </c>
      <c r="AJ80">
        <v>0.5</v>
      </c>
      <c r="AK80" t="s">
        <v>228</v>
      </c>
      <c r="AL80" t="s">
        <v>229</v>
      </c>
      <c r="AM80" t="s">
        <v>227</v>
      </c>
      <c r="AN80">
        <v>0.06</v>
      </c>
      <c r="AO80" t="s">
        <v>229</v>
      </c>
      <c r="AP80" s="6">
        <v>506</v>
      </c>
      <c r="AQ80" s="6">
        <f t="shared" si="12"/>
        <v>2530</v>
      </c>
      <c r="AR80" t="s">
        <v>224</v>
      </c>
      <c r="AS80">
        <v>1.1000000000000001</v>
      </c>
      <c r="AT80">
        <v>0.25</v>
      </c>
      <c r="AU80">
        <v>80</v>
      </c>
      <c r="AV80">
        <v>83</v>
      </c>
      <c r="AW80">
        <v>14.95</v>
      </c>
      <c r="AX80">
        <v>0.87</v>
      </c>
      <c r="AY80" s="7">
        <v>44.2</v>
      </c>
      <c r="AZ80" s="7">
        <f t="shared" si="13"/>
        <v>221</v>
      </c>
      <c r="BA80">
        <v>0.17</v>
      </c>
      <c r="BB80">
        <v>13.9</v>
      </c>
      <c r="BC80">
        <v>0.01</v>
      </c>
      <c r="BD80" t="s">
        <v>228</v>
      </c>
      <c r="BE80">
        <v>0.17</v>
      </c>
      <c r="BF80" s="37">
        <v>23.2</v>
      </c>
      <c r="BG80" s="38">
        <f t="shared" si="14"/>
        <v>116</v>
      </c>
      <c r="BH80">
        <v>0.31</v>
      </c>
      <c r="BI80">
        <v>0.06</v>
      </c>
      <c r="BJ80">
        <v>0.01</v>
      </c>
      <c r="BK80" t="s">
        <v>228</v>
      </c>
      <c r="BL80">
        <v>2.13</v>
      </c>
      <c r="BM80">
        <v>100</v>
      </c>
      <c r="BN80">
        <v>1</v>
      </c>
      <c r="BO80" t="s">
        <v>226</v>
      </c>
      <c r="BP80" t="s">
        <v>227</v>
      </c>
      <c r="BQ80">
        <v>175</v>
      </c>
      <c r="BR80" s="8">
        <v>702</v>
      </c>
      <c r="BS80" s="8">
        <f t="shared" si="15"/>
        <v>3510</v>
      </c>
      <c r="BT80" t="s">
        <v>224</v>
      </c>
      <c r="BU80">
        <v>534</v>
      </c>
      <c r="BV80" t="s">
        <v>225</v>
      </c>
      <c r="BW80">
        <v>202</v>
      </c>
    </row>
    <row r="81" spans="1:75">
      <c r="A81" t="s">
        <v>79</v>
      </c>
      <c r="B81">
        <v>496</v>
      </c>
      <c r="C81">
        <v>501</v>
      </c>
      <c r="D81">
        <f t="shared" si="8"/>
        <v>5</v>
      </c>
      <c r="E81" t="s">
        <v>141</v>
      </c>
      <c r="F81">
        <f t="shared" si="9"/>
        <v>151.1808</v>
      </c>
      <c r="G81">
        <f t="shared" si="10"/>
        <v>152.70480000000001</v>
      </c>
      <c r="H81">
        <f t="shared" si="11"/>
        <v>1.5240000000000009</v>
      </c>
      <c r="I81">
        <v>5.48</v>
      </c>
      <c r="J81" t="s">
        <v>224</v>
      </c>
      <c r="K81">
        <v>3.1</v>
      </c>
      <c r="L81" t="s">
        <v>227</v>
      </c>
      <c r="M81">
        <v>49.6</v>
      </c>
      <c r="N81">
        <v>100</v>
      </c>
      <c r="O81">
        <v>0.01</v>
      </c>
      <c r="P81">
        <v>572</v>
      </c>
      <c r="Q81">
        <v>0.12</v>
      </c>
      <c r="R81">
        <v>0.15</v>
      </c>
      <c r="S81" t="s">
        <v>231</v>
      </c>
      <c r="T81">
        <v>7.3</v>
      </c>
      <c r="U81" t="s">
        <v>229</v>
      </c>
      <c r="V81">
        <v>1.6</v>
      </c>
      <c r="W81">
        <v>0.01</v>
      </c>
      <c r="X81" t="s">
        <v>227</v>
      </c>
      <c r="Y81">
        <v>0.01</v>
      </c>
      <c r="Z81" t="s">
        <v>225</v>
      </c>
      <c r="AA81">
        <v>8.1999999999999993</v>
      </c>
      <c r="AB81">
        <v>0.2</v>
      </c>
      <c r="AC81">
        <v>6</v>
      </c>
      <c r="AD81" t="s">
        <v>226</v>
      </c>
      <c r="AE81">
        <v>0.03</v>
      </c>
      <c r="AF81">
        <v>0.3</v>
      </c>
      <c r="AG81" t="s">
        <v>231</v>
      </c>
      <c r="AH81">
        <v>1</v>
      </c>
      <c r="AI81">
        <v>1.5</v>
      </c>
      <c r="AJ81">
        <v>0.4</v>
      </c>
      <c r="AK81" t="s">
        <v>228</v>
      </c>
      <c r="AL81" t="s">
        <v>229</v>
      </c>
      <c r="AM81" t="s">
        <v>227</v>
      </c>
      <c r="AN81">
        <v>7.0000000000000007E-2</v>
      </c>
      <c r="AO81" t="s">
        <v>229</v>
      </c>
      <c r="AP81" s="6">
        <v>606</v>
      </c>
      <c r="AQ81" s="6">
        <f t="shared" si="12"/>
        <v>3030</v>
      </c>
      <c r="AR81" t="s">
        <v>224</v>
      </c>
      <c r="AS81">
        <v>0.9</v>
      </c>
      <c r="AT81">
        <v>0.2</v>
      </c>
      <c r="AU81">
        <v>119</v>
      </c>
      <c r="AV81">
        <v>60</v>
      </c>
      <c r="AW81">
        <v>18.100000000000001</v>
      </c>
      <c r="AX81">
        <v>0.89</v>
      </c>
      <c r="AY81" s="7">
        <v>44.3</v>
      </c>
      <c r="AZ81" s="7">
        <f t="shared" si="13"/>
        <v>221.5</v>
      </c>
      <c r="BA81">
        <v>0.19</v>
      </c>
      <c r="BB81">
        <v>16.399999999999999</v>
      </c>
      <c r="BC81">
        <v>0.01</v>
      </c>
      <c r="BD81">
        <v>0.01</v>
      </c>
      <c r="BE81">
        <v>0.21</v>
      </c>
      <c r="BF81" s="37">
        <v>18.05</v>
      </c>
      <c r="BG81" s="38">
        <f t="shared" si="14"/>
        <v>90.25</v>
      </c>
      <c r="BH81">
        <v>0.32</v>
      </c>
      <c r="BI81">
        <v>0.01</v>
      </c>
      <c r="BJ81" t="s">
        <v>228</v>
      </c>
      <c r="BK81" t="s">
        <v>228</v>
      </c>
      <c r="BL81">
        <v>2.5</v>
      </c>
      <c r="BM81">
        <v>101</v>
      </c>
      <c r="BN81">
        <v>1.3</v>
      </c>
      <c r="BO81">
        <v>13</v>
      </c>
      <c r="BP81" t="s">
        <v>227</v>
      </c>
      <c r="BQ81">
        <v>182</v>
      </c>
      <c r="BR81" s="8">
        <v>1190</v>
      </c>
      <c r="BS81" s="8">
        <f t="shared" si="15"/>
        <v>5950</v>
      </c>
      <c r="BT81" t="s">
        <v>224</v>
      </c>
      <c r="BU81">
        <v>623</v>
      </c>
      <c r="BV81" t="s">
        <v>225</v>
      </c>
      <c r="BW81">
        <v>215</v>
      </c>
    </row>
    <row r="82" spans="1:75">
      <c r="A82" t="s">
        <v>80</v>
      </c>
      <c r="B82">
        <v>501</v>
      </c>
      <c r="C82">
        <v>506</v>
      </c>
      <c r="D82">
        <f t="shared" si="8"/>
        <v>5</v>
      </c>
      <c r="E82" t="s">
        <v>141</v>
      </c>
      <c r="F82">
        <f t="shared" si="9"/>
        <v>152.70480000000001</v>
      </c>
      <c r="G82">
        <f t="shared" si="10"/>
        <v>154.22880000000001</v>
      </c>
      <c r="H82">
        <f t="shared" si="11"/>
        <v>1.5240000000000009</v>
      </c>
      <c r="I82">
        <v>5.9</v>
      </c>
      <c r="J82">
        <v>1</v>
      </c>
      <c r="K82">
        <v>6.1</v>
      </c>
      <c r="L82">
        <v>0.9</v>
      </c>
      <c r="M82">
        <v>28.8</v>
      </c>
      <c r="N82">
        <v>20</v>
      </c>
      <c r="O82">
        <v>0.43</v>
      </c>
      <c r="P82">
        <v>469</v>
      </c>
      <c r="Q82">
        <v>0.23</v>
      </c>
      <c r="R82">
        <v>0.18</v>
      </c>
      <c r="S82">
        <v>0.03</v>
      </c>
      <c r="T82">
        <v>6.3</v>
      </c>
      <c r="U82">
        <v>0.2</v>
      </c>
      <c r="V82">
        <v>2.6</v>
      </c>
      <c r="W82">
        <v>0.03</v>
      </c>
      <c r="X82">
        <v>0.5</v>
      </c>
      <c r="Y82">
        <v>0.04</v>
      </c>
      <c r="Z82" t="s">
        <v>225</v>
      </c>
      <c r="AA82">
        <v>15.3</v>
      </c>
      <c r="AB82">
        <v>0.5</v>
      </c>
      <c r="AC82" t="s">
        <v>226</v>
      </c>
      <c r="AD82" t="s">
        <v>226</v>
      </c>
      <c r="AE82">
        <v>0.1</v>
      </c>
      <c r="AF82">
        <v>1.7</v>
      </c>
      <c r="AG82">
        <v>0.19</v>
      </c>
      <c r="AH82">
        <v>1</v>
      </c>
      <c r="AI82">
        <v>2</v>
      </c>
      <c r="AJ82">
        <v>0.7</v>
      </c>
      <c r="AK82">
        <v>0.02</v>
      </c>
      <c r="AL82">
        <v>0.06</v>
      </c>
      <c r="AM82" t="s">
        <v>227</v>
      </c>
      <c r="AN82">
        <v>0.11</v>
      </c>
      <c r="AO82" t="s">
        <v>229</v>
      </c>
      <c r="AP82" s="6">
        <v>857</v>
      </c>
      <c r="AQ82" s="6">
        <f t="shared" si="12"/>
        <v>4285</v>
      </c>
      <c r="AR82" t="s">
        <v>224</v>
      </c>
      <c r="AS82">
        <v>1.1000000000000001</v>
      </c>
      <c r="AT82">
        <v>0.32</v>
      </c>
      <c r="AU82">
        <v>86</v>
      </c>
      <c r="AV82">
        <v>90</v>
      </c>
      <c r="AW82">
        <v>15.1</v>
      </c>
      <c r="AX82">
        <v>0.65</v>
      </c>
      <c r="AY82" s="7">
        <v>43.6</v>
      </c>
      <c r="AZ82" s="7">
        <f t="shared" si="13"/>
        <v>218</v>
      </c>
      <c r="BA82">
        <v>0.2</v>
      </c>
      <c r="BB82">
        <v>14.4</v>
      </c>
      <c r="BC82" t="s">
        <v>228</v>
      </c>
      <c r="BD82" t="s">
        <v>228</v>
      </c>
      <c r="BE82">
        <v>0.15</v>
      </c>
      <c r="BF82" s="37">
        <v>24.3</v>
      </c>
      <c r="BG82" s="38">
        <f t="shared" si="14"/>
        <v>121.5</v>
      </c>
      <c r="BH82">
        <v>0.33</v>
      </c>
      <c r="BI82">
        <v>0.03</v>
      </c>
      <c r="BJ82" t="s">
        <v>228</v>
      </c>
      <c r="BK82" t="s">
        <v>228</v>
      </c>
      <c r="BL82">
        <v>0.2</v>
      </c>
      <c r="BM82">
        <v>99</v>
      </c>
      <c r="BN82">
        <v>0.9</v>
      </c>
      <c r="BO82">
        <v>9</v>
      </c>
      <c r="BP82" t="s">
        <v>227</v>
      </c>
      <c r="BQ82">
        <v>173</v>
      </c>
      <c r="BR82" s="8">
        <v>774</v>
      </c>
      <c r="BS82" s="8">
        <f t="shared" si="15"/>
        <v>3870</v>
      </c>
      <c r="BT82">
        <v>3</v>
      </c>
      <c r="BU82">
        <v>563</v>
      </c>
      <c r="BV82" t="s">
        <v>225</v>
      </c>
      <c r="BW82">
        <v>203</v>
      </c>
    </row>
    <row r="83" spans="1:75">
      <c r="A83" t="s">
        <v>81</v>
      </c>
      <c r="B83">
        <v>506</v>
      </c>
      <c r="C83">
        <v>512</v>
      </c>
      <c r="D83">
        <f t="shared" si="8"/>
        <v>6</v>
      </c>
      <c r="E83" t="s">
        <v>141</v>
      </c>
      <c r="F83">
        <f t="shared" si="9"/>
        <v>154.22880000000001</v>
      </c>
      <c r="G83">
        <f t="shared" si="10"/>
        <v>156.05760000000001</v>
      </c>
      <c r="H83">
        <f t="shared" si="11"/>
        <v>1.8288000000000011</v>
      </c>
      <c r="I83">
        <v>7.66</v>
      </c>
      <c r="J83">
        <v>1</v>
      </c>
      <c r="K83">
        <v>3.3</v>
      </c>
      <c r="L83" t="s">
        <v>227</v>
      </c>
      <c r="M83">
        <v>17.7</v>
      </c>
      <c r="N83" t="s">
        <v>232</v>
      </c>
      <c r="O83">
        <v>0.02</v>
      </c>
      <c r="P83">
        <v>101</v>
      </c>
      <c r="Q83">
        <v>0.08</v>
      </c>
      <c r="R83">
        <v>0.11</v>
      </c>
      <c r="S83" t="s">
        <v>231</v>
      </c>
      <c r="T83">
        <v>6</v>
      </c>
      <c r="U83">
        <v>0.06</v>
      </c>
      <c r="V83">
        <v>2.6</v>
      </c>
      <c r="W83" t="s">
        <v>228</v>
      </c>
      <c r="X83" t="s">
        <v>227</v>
      </c>
      <c r="Y83">
        <v>0.02</v>
      </c>
      <c r="Z83" t="s">
        <v>225</v>
      </c>
      <c r="AA83">
        <v>14.8</v>
      </c>
      <c r="AB83">
        <v>0.2</v>
      </c>
      <c r="AC83" t="s">
        <v>226</v>
      </c>
      <c r="AD83" t="s">
        <v>226</v>
      </c>
      <c r="AE83" t="s">
        <v>231</v>
      </c>
      <c r="AF83">
        <v>0.3</v>
      </c>
      <c r="AG83" t="s">
        <v>231</v>
      </c>
      <c r="AH83">
        <v>1</v>
      </c>
      <c r="AI83">
        <v>1.4</v>
      </c>
      <c r="AJ83">
        <v>0.6</v>
      </c>
      <c r="AK83" t="s">
        <v>228</v>
      </c>
      <c r="AL83" t="s">
        <v>229</v>
      </c>
      <c r="AM83" t="s">
        <v>227</v>
      </c>
      <c r="AN83">
        <v>0.06</v>
      </c>
      <c r="AO83" t="s">
        <v>229</v>
      </c>
      <c r="AP83" s="6">
        <v>994</v>
      </c>
      <c r="AQ83" s="6">
        <f t="shared" si="12"/>
        <v>5964</v>
      </c>
      <c r="AR83" t="s">
        <v>224</v>
      </c>
      <c r="AS83">
        <v>0.9</v>
      </c>
      <c r="AT83">
        <v>0.23</v>
      </c>
      <c r="AU83">
        <v>52</v>
      </c>
      <c r="AV83">
        <v>94</v>
      </c>
      <c r="AW83">
        <v>11.55</v>
      </c>
      <c r="AX83">
        <v>0.83</v>
      </c>
      <c r="AY83" s="7">
        <v>46.3</v>
      </c>
      <c r="AZ83" s="7">
        <f t="shared" si="13"/>
        <v>277.79999999999995</v>
      </c>
      <c r="BA83">
        <v>0.11</v>
      </c>
      <c r="BB83">
        <v>12.15</v>
      </c>
      <c r="BC83" t="s">
        <v>228</v>
      </c>
      <c r="BD83">
        <v>0.02</v>
      </c>
      <c r="BE83">
        <v>0.18</v>
      </c>
      <c r="BF83" s="37">
        <v>28.1</v>
      </c>
      <c r="BG83" s="38">
        <f t="shared" si="14"/>
        <v>168.60000000000002</v>
      </c>
      <c r="BH83">
        <v>0.33</v>
      </c>
      <c r="BI83">
        <v>0.05</v>
      </c>
      <c r="BJ83" t="s">
        <v>228</v>
      </c>
      <c r="BK83" t="s">
        <v>228</v>
      </c>
      <c r="BL83">
        <v>0.4</v>
      </c>
      <c r="BM83">
        <v>100</v>
      </c>
      <c r="BN83">
        <v>0.8</v>
      </c>
      <c r="BO83" t="s">
        <v>226</v>
      </c>
      <c r="BP83" t="s">
        <v>227</v>
      </c>
      <c r="BQ83">
        <v>172</v>
      </c>
      <c r="BR83" s="8">
        <v>232</v>
      </c>
      <c r="BS83" s="8">
        <f t="shared" si="15"/>
        <v>1392</v>
      </c>
      <c r="BT83">
        <v>2</v>
      </c>
      <c r="BU83">
        <v>527</v>
      </c>
      <c r="BV83" t="s">
        <v>225</v>
      </c>
      <c r="BW83">
        <v>220</v>
      </c>
    </row>
    <row r="84" spans="1:75">
      <c r="A84" t="s">
        <v>82</v>
      </c>
      <c r="B84">
        <v>512</v>
      </c>
      <c r="C84">
        <v>516</v>
      </c>
      <c r="D84">
        <f t="shared" si="8"/>
        <v>4</v>
      </c>
      <c r="E84" t="s">
        <v>137</v>
      </c>
      <c r="F84">
        <f t="shared" si="9"/>
        <v>156.05760000000001</v>
      </c>
      <c r="G84">
        <f t="shared" si="10"/>
        <v>157.27680000000001</v>
      </c>
      <c r="H84">
        <f t="shared" si="11"/>
        <v>1.2192000000000007</v>
      </c>
      <c r="I84">
        <v>2.12</v>
      </c>
      <c r="J84" t="s">
        <v>224</v>
      </c>
      <c r="K84">
        <v>2.9</v>
      </c>
      <c r="L84" t="s">
        <v>227</v>
      </c>
      <c r="M84">
        <v>13.3</v>
      </c>
      <c r="N84" t="s">
        <v>232</v>
      </c>
      <c r="O84">
        <v>0.01</v>
      </c>
      <c r="P84">
        <v>36</v>
      </c>
      <c r="Q84" t="s">
        <v>229</v>
      </c>
      <c r="R84">
        <v>0.12</v>
      </c>
      <c r="S84" t="s">
        <v>231</v>
      </c>
      <c r="T84">
        <v>6.7</v>
      </c>
      <c r="U84">
        <v>0.08</v>
      </c>
      <c r="V84">
        <v>2.8</v>
      </c>
      <c r="W84">
        <v>0.01</v>
      </c>
      <c r="X84" t="s">
        <v>227</v>
      </c>
      <c r="Y84">
        <v>0.01</v>
      </c>
      <c r="Z84" t="s">
        <v>225</v>
      </c>
      <c r="AA84">
        <v>14.4</v>
      </c>
      <c r="AB84">
        <v>0.2</v>
      </c>
      <c r="AC84" t="s">
        <v>226</v>
      </c>
      <c r="AD84" t="s">
        <v>226</v>
      </c>
      <c r="AE84" t="s">
        <v>231</v>
      </c>
      <c r="AF84">
        <v>0.3</v>
      </c>
      <c r="AG84" t="s">
        <v>231</v>
      </c>
      <c r="AH84">
        <v>1</v>
      </c>
      <c r="AI84">
        <v>1.6</v>
      </c>
      <c r="AJ84">
        <v>0.5</v>
      </c>
      <c r="AK84" t="s">
        <v>228</v>
      </c>
      <c r="AL84" t="s">
        <v>229</v>
      </c>
      <c r="AM84" t="s">
        <v>227</v>
      </c>
      <c r="AN84">
        <v>0.05</v>
      </c>
      <c r="AO84" t="s">
        <v>229</v>
      </c>
      <c r="AP84" s="6">
        <v>858</v>
      </c>
      <c r="AQ84" s="6">
        <f t="shared" si="12"/>
        <v>3432</v>
      </c>
      <c r="AR84" t="s">
        <v>224</v>
      </c>
      <c r="AS84">
        <v>0.8</v>
      </c>
      <c r="AT84">
        <v>0.2</v>
      </c>
      <c r="AU84">
        <v>38</v>
      </c>
      <c r="AV84">
        <v>100</v>
      </c>
      <c r="AW84">
        <v>8.5</v>
      </c>
      <c r="AX84">
        <v>1.02</v>
      </c>
      <c r="AY84" s="7">
        <v>47.8</v>
      </c>
      <c r="AZ84" s="7">
        <f t="shared" si="13"/>
        <v>191.2</v>
      </c>
      <c r="BA84">
        <v>0.09</v>
      </c>
      <c r="BB84">
        <v>9.91</v>
      </c>
      <c r="BC84" t="s">
        <v>228</v>
      </c>
      <c r="BD84" t="s">
        <v>228</v>
      </c>
      <c r="BE84">
        <v>0.2</v>
      </c>
      <c r="BF84" s="37">
        <v>30.6</v>
      </c>
      <c r="BG84" s="38">
        <f t="shared" si="14"/>
        <v>122.4</v>
      </c>
      <c r="BH84">
        <v>0.34</v>
      </c>
      <c r="BI84">
        <v>0.02</v>
      </c>
      <c r="BJ84" t="s">
        <v>228</v>
      </c>
      <c r="BK84" t="s">
        <v>228</v>
      </c>
      <c r="BL84">
        <v>-1.01</v>
      </c>
      <c r="BM84">
        <v>97.5</v>
      </c>
      <c r="BN84">
        <v>1</v>
      </c>
      <c r="BO84">
        <v>13</v>
      </c>
      <c r="BP84" t="s">
        <v>227</v>
      </c>
      <c r="BQ84">
        <v>165</v>
      </c>
      <c r="BR84" s="8">
        <v>82</v>
      </c>
      <c r="BS84" s="8">
        <f t="shared" si="15"/>
        <v>328</v>
      </c>
      <c r="BT84">
        <v>3</v>
      </c>
      <c r="BU84">
        <v>497</v>
      </c>
      <c r="BV84" t="s">
        <v>225</v>
      </c>
      <c r="BW84">
        <v>228</v>
      </c>
    </row>
    <row r="85" spans="1:75">
      <c r="A85" t="s">
        <v>83</v>
      </c>
      <c r="B85">
        <v>516</v>
      </c>
      <c r="C85">
        <v>521</v>
      </c>
      <c r="D85">
        <f t="shared" si="8"/>
        <v>5</v>
      </c>
      <c r="E85" t="s">
        <v>137</v>
      </c>
      <c r="F85">
        <f t="shared" si="9"/>
        <v>157.27680000000001</v>
      </c>
      <c r="G85">
        <f t="shared" si="10"/>
        <v>158.80080000000001</v>
      </c>
      <c r="H85">
        <f t="shared" si="11"/>
        <v>1.5240000000000009</v>
      </c>
      <c r="I85">
        <v>6.2</v>
      </c>
      <c r="J85" t="s">
        <v>224</v>
      </c>
      <c r="K85">
        <v>3.4</v>
      </c>
      <c r="L85">
        <v>0.5</v>
      </c>
      <c r="M85">
        <v>16.399999999999999</v>
      </c>
      <c r="N85" t="s">
        <v>232</v>
      </c>
      <c r="O85">
        <v>0.03</v>
      </c>
      <c r="P85">
        <v>38</v>
      </c>
      <c r="Q85">
        <v>0.09</v>
      </c>
      <c r="R85">
        <v>0.12</v>
      </c>
      <c r="S85" t="s">
        <v>231</v>
      </c>
      <c r="T85">
        <v>7.9</v>
      </c>
      <c r="U85">
        <v>0.08</v>
      </c>
      <c r="V85">
        <v>2.4</v>
      </c>
      <c r="W85">
        <v>0.02</v>
      </c>
      <c r="X85" t="s">
        <v>227</v>
      </c>
      <c r="Y85">
        <v>0.01</v>
      </c>
      <c r="Z85" t="s">
        <v>225</v>
      </c>
      <c r="AA85">
        <v>11.8</v>
      </c>
      <c r="AB85">
        <v>0.3</v>
      </c>
      <c r="AC85" t="s">
        <v>226</v>
      </c>
      <c r="AD85" t="s">
        <v>226</v>
      </c>
      <c r="AE85">
        <v>0.03</v>
      </c>
      <c r="AF85">
        <v>0.2</v>
      </c>
      <c r="AG85">
        <v>0.03</v>
      </c>
      <c r="AH85">
        <v>1</v>
      </c>
      <c r="AI85">
        <v>2.8</v>
      </c>
      <c r="AJ85">
        <v>0.5</v>
      </c>
      <c r="AK85" t="s">
        <v>228</v>
      </c>
      <c r="AL85" t="s">
        <v>229</v>
      </c>
      <c r="AM85" t="s">
        <v>227</v>
      </c>
      <c r="AN85">
        <v>0.06</v>
      </c>
      <c r="AO85" t="s">
        <v>229</v>
      </c>
      <c r="AP85" s="6">
        <v>1185</v>
      </c>
      <c r="AQ85" s="6">
        <f t="shared" si="12"/>
        <v>5925</v>
      </c>
      <c r="AR85" t="s">
        <v>224</v>
      </c>
      <c r="AS85">
        <v>1</v>
      </c>
      <c r="AT85">
        <v>0.24</v>
      </c>
      <c r="AU85">
        <v>51</v>
      </c>
      <c r="AV85">
        <v>89</v>
      </c>
      <c r="AW85">
        <v>10.6</v>
      </c>
      <c r="AX85">
        <v>1.18</v>
      </c>
      <c r="AY85" s="7">
        <v>49</v>
      </c>
      <c r="AZ85" s="7">
        <f t="shared" si="13"/>
        <v>245</v>
      </c>
      <c r="BA85">
        <v>0.28999999999999998</v>
      </c>
      <c r="BB85">
        <v>11.2</v>
      </c>
      <c r="BC85" t="s">
        <v>228</v>
      </c>
      <c r="BD85" t="s">
        <v>228</v>
      </c>
      <c r="BE85">
        <v>0.21</v>
      </c>
      <c r="BF85" s="37">
        <v>27</v>
      </c>
      <c r="BG85" s="38">
        <f t="shared" si="14"/>
        <v>135</v>
      </c>
      <c r="BH85">
        <v>0.33</v>
      </c>
      <c r="BI85">
        <v>0.14000000000000001</v>
      </c>
      <c r="BJ85" t="s">
        <v>228</v>
      </c>
      <c r="BK85" t="s">
        <v>228</v>
      </c>
      <c r="BL85">
        <v>0.2</v>
      </c>
      <c r="BM85">
        <v>100</v>
      </c>
      <c r="BN85">
        <v>0.9</v>
      </c>
      <c r="BO85" t="s">
        <v>226</v>
      </c>
      <c r="BP85" t="s">
        <v>227</v>
      </c>
      <c r="BQ85">
        <v>178</v>
      </c>
      <c r="BR85" s="8">
        <v>81</v>
      </c>
      <c r="BS85" s="8">
        <f t="shared" si="15"/>
        <v>405</v>
      </c>
      <c r="BT85">
        <v>3</v>
      </c>
      <c r="BU85">
        <v>541</v>
      </c>
      <c r="BV85" t="s">
        <v>225</v>
      </c>
      <c r="BW85">
        <v>253</v>
      </c>
    </row>
    <row r="86" spans="1:75">
      <c r="A86" t="s">
        <v>84</v>
      </c>
      <c r="B86">
        <v>521</v>
      </c>
      <c r="C86">
        <v>526</v>
      </c>
      <c r="D86">
        <f t="shared" si="8"/>
        <v>5</v>
      </c>
      <c r="E86" t="s">
        <v>142</v>
      </c>
      <c r="F86">
        <f t="shared" si="9"/>
        <v>158.80080000000001</v>
      </c>
      <c r="G86">
        <f t="shared" si="10"/>
        <v>160.32480000000001</v>
      </c>
      <c r="H86">
        <f t="shared" si="11"/>
        <v>1.5240000000000009</v>
      </c>
      <c r="I86">
        <v>5.59</v>
      </c>
      <c r="J86" t="s">
        <v>224</v>
      </c>
      <c r="K86">
        <v>3.7</v>
      </c>
      <c r="L86">
        <v>0.5</v>
      </c>
      <c r="M86">
        <v>17.399999999999999</v>
      </c>
      <c r="N86" t="s">
        <v>232</v>
      </c>
      <c r="O86">
        <v>0.03</v>
      </c>
      <c r="P86">
        <v>24</v>
      </c>
      <c r="Q86">
        <v>0.08</v>
      </c>
      <c r="R86">
        <v>0.13</v>
      </c>
      <c r="S86" t="s">
        <v>231</v>
      </c>
      <c r="T86">
        <v>7.1</v>
      </c>
      <c r="U86" t="s">
        <v>229</v>
      </c>
      <c r="V86">
        <v>3</v>
      </c>
      <c r="W86" t="s">
        <v>228</v>
      </c>
      <c r="X86" t="s">
        <v>227</v>
      </c>
      <c r="Y86">
        <v>0.02</v>
      </c>
      <c r="Z86" t="s">
        <v>225</v>
      </c>
      <c r="AA86">
        <v>13.2</v>
      </c>
      <c r="AB86">
        <v>0.2</v>
      </c>
      <c r="AC86" t="s">
        <v>226</v>
      </c>
      <c r="AD86">
        <v>5</v>
      </c>
      <c r="AE86">
        <v>0.04</v>
      </c>
      <c r="AF86">
        <v>0.5</v>
      </c>
      <c r="AG86" t="s">
        <v>231</v>
      </c>
      <c r="AH86">
        <v>1</v>
      </c>
      <c r="AI86">
        <v>3</v>
      </c>
      <c r="AJ86">
        <v>0.5</v>
      </c>
      <c r="AK86" t="s">
        <v>228</v>
      </c>
      <c r="AL86" t="s">
        <v>229</v>
      </c>
      <c r="AM86" t="s">
        <v>227</v>
      </c>
      <c r="AN86">
        <v>0.05</v>
      </c>
      <c r="AO86" t="s">
        <v>229</v>
      </c>
      <c r="AP86" s="6">
        <v>559</v>
      </c>
      <c r="AQ86" s="6">
        <f t="shared" si="12"/>
        <v>2795</v>
      </c>
      <c r="AR86" t="s">
        <v>224</v>
      </c>
      <c r="AS86">
        <v>0.9</v>
      </c>
      <c r="AT86">
        <v>0.23</v>
      </c>
      <c r="AU86">
        <v>187</v>
      </c>
      <c r="AV86">
        <v>104</v>
      </c>
      <c r="AW86">
        <v>9.01</v>
      </c>
      <c r="AX86">
        <v>1.04</v>
      </c>
      <c r="AY86" s="7">
        <v>47.3</v>
      </c>
      <c r="AZ86" s="7">
        <f t="shared" si="13"/>
        <v>236.5</v>
      </c>
      <c r="BA86">
        <v>0.11</v>
      </c>
      <c r="BB86">
        <v>10.3</v>
      </c>
      <c r="BC86" t="s">
        <v>228</v>
      </c>
      <c r="BD86" t="s">
        <v>228</v>
      </c>
      <c r="BE86">
        <v>0.17</v>
      </c>
      <c r="BF86" s="37">
        <v>29.7</v>
      </c>
      <c r="BG86" s="38">
        <f t="shared" si="14"/>
        <v>148.5</v>
      </c>
      <c r="BH86">
        <v>0.32</v>
      </c>
      <c r="BI86">
        <v>0.04</v>
      </c>
      <c r="BJ86" t="s">
        <v>228</v>
      </c>
      <c r="BK86" t="s">
        <v>228</v>
      </c>
      <c r="BL86">
        <v>-0.2</v>
      </c>
      <c r="BM86">
        <v>97.8</v>
      </c>
      <c r="BN86">
        <v>0.9</v>
      </c>
      <c r="BO86">
        <v>9</v>
      </c>
      <c r="BP86" t="s">
        <v>227</v>
      </c>
      <c r="BQ86">
        <v>172</v>
      </c>
      <c r="BR86" s="8">
        <v>58</v>
      </c>
      <c r="BS86" s="8">
        <f t="shared" si="15"/>
        <v>290</v>
      </c>
      <c r="BT86">
        <v>3</v>
      </c>
      <c r="BU86">
        <v>498</v>
      </c>
      <c r="BV86" t="s">
        <v>225</v>
      </c>
      <c r="BW86">
        <v>220</v>
      </c>
    </row>
    <row r="87" spans="1:75">
      <c r="A87" t="s">
        <v>85</v>
      </c>
      <c r="B87">
        <v>526</v>
      </c>
      <c r="C87">
        <v>531</v>
      </c>
      <c r="D87">
        <f t="shared" si="8"/>
        <v>5</v>
      </c>
      <c r="E87" t="s">
        <v>143</v>
      </c>
      <c r="F87">
        <f t="shared" si="9"/>
        <v>160.32480000000001</v>
      </c>
      <c r="G87">
        <f t="shared" si="10"/>
        <v>161.84880000000001</v>
      </c>
      <c r="H87">
        <f t="shared" si="11"/>
        <v>1.5240000000000009</v>
      </c>
      <c r="I87">
        <v>5.55</v>
      </c>
      <c r="J87" t="s">
        <v>224</v>
      </c>
      <c r="K87">
        <v>3.4</v>
      </c>
      <c r="L87">
        <v>0.6</v>
      </c>
      <c r="M87">
        <v>26</v>
      </c>
      <c r="N87" t="s">
        <v>232</v>
      </c>
      <c r="O87">
        <v>0.02</v>
      </c>
      <c r="P87">
        <v>21</v>
      </c>
      <c r="Q87">
        <v>0.13</v>
      </c>
      <c r="R87">
        <v>0.15</v>
      </c>
      <c r="S87" t="s">
        <v>231</v>
      </c>
      <c r="T87">
        <v>9.9</v>
      </c>
      <c r="U87">
        <v>0.06</v>
      </c>
      <c r="V87">
        <v>2.1</v>
      </c>
      <c r="W87">
        <v>0.01</v>
      </c>
      <c r="X87">
        <v>0.5</v>
      </c>
      <c r="Y87">
        <v>0.01</v>
      </c>
      <c r="Z87" t="s">
        <v>225</v>
      </c>
      <c r="AA87">
        <v>9.9</v>
      </c>
      <c r="AB87">
        <v>0.3</v>
      </c>
      <c r="AC87" t="s">
        <v>226</v>
      </c>
      <c r="AD87" t="s">
        <v>226</v>
      </c>
      <c r="AE87">
        <v>0.05</v>
      </c>
      <c r="AF87">
        <v>0.5</v>
      </c>
      <c r="AG87">
        <v>0.04</v>
      </c>
      <c r="AH87">
        <v>1</v>
      </c>
      <c r="AI87">
        <v>2.1</v>
      </c>
      <c r="AJ87">
        <v>0.4</v>
      </c>
      <c r="AK87" t="s">
        <v>228</v>
      </c>
      <c r="AL87">
        <v>0.05</v>
      </c>
      <c r="AM87" t="s">
        <v>227</v>
      </c>
      <c r="AN87">
        <v>0.03</v>
      </c>
      <c r="AO87" t="s">
        <v>229</v>
      </c>
      <c r="AP87" s="6">
        <v>502</v>
      </c>
      <c r="AQ87" s="6">
        <f t="shared" si="12"/>
        <v>2510</v>
      </c>
      <c r="AR87" t="s">
        <v>224</v>
      </c>
      <c r="AS87">
        <v>0.8</v>
      </c>
      <c r="AT87">
        <v>0.18</v>
      </c>
      <c r="AU87">
        <v>85</v>
      </c>
      <c r="AV87">
        <v>75</v>
      </c>
      <c r="AW87">
        <v>10.35</v>
      </c>
      <c r="AX87">
        <v>1.41</v>
      </c>
      <c r="AY87" s="7">
        <v>51.1</v>
      </c>
      <c r="AZ87" s="7">
        <f t="shared" si="13"/>
        <v>255.5</v>
      </c>
      <c r="BA87">
        <v>0.11</v>
      </c>
      <c r="BB87">
        <v>10.95</v>
      </c>
      <c r="BC87" t="s">
        <v>228</v>
      </c>
      <c r="BD87">
        <v>0.02</v>
      </c>
      <c r="BE87">
        <v>0.21</v>
      </c>
      <c r="BF87" s="37">
        <v>25.8</v>
      </c>
      <c r="BG87" s="38">
        <f t="shared" si="14"/>
        <v>129</v>
      </c>
      <c r="BH87">
        <v>0.32</v>
      </c>
      <c r="BI87">
        <v>0.09</v>
      </c>
      <c r="BJ87" t="s">
        <v>228</v>
      </c>
      <c r="BK87" t="s">
        <v>228</v>
      </c>
      <c r="BL87">
        <v>-0.2</v>
      </c>
      <c r="BM87">
        <v>100</v>
      </c>
      <c r="BN87">
        <v>1.1000000000000001</v>
      </c>
      <c r="BO87">
        <v>17</v>
      </c>
      <c r="BP87" t="s">
        <v>227</v>
      </c>
      <c r="BQ87">
        <v>184</v>
      </c>
      <c r="BR87" s="8">
        <v>58</v>
      </c>
      <c r="BS87" s="8">
        <f t="shared" si="15"/>
        <v>290</v>
      </c>
      <c r="BT87">
        <v>4</v>
      </c>
      <c r="BU87">
        <v>571</v>
      </c>
      <c r="BV87" t="s">
        <v>225</v>
      </c>
      <c r="BW87">
        <v>271</v>
      </c>
    </row>
    <row r="88" spans="1:75">
      <c r="A88" t="s">
        <v>86</v>
      </c>
      <c r="B88">
        <v>531</v>
      </c>
      <c r="C88">
        <v>536</v>
      </c>
      <c r="D88">
        <f t="shared" si="8"/>
        <v>5</v>
      </c>
      <c r="E88" t="s">
        <v>143</v>
      </c>
      <c r="F88">
        <f t="shared" si="9"/>
        <v>161.84880000000001</v>
      </c>
      <c r="G88">
        <f t="shared" si="10"/>
        <v>163.37280000000001</v>
      </c>
      <c r="H88">
        <f t="shared" si="11"/>
        <v>1.5240000000000009</v>
      </c>
      <c r="I88">
        <v>6.53</v>
      </c>
      <c r="J88" t="s">
        <v>224</v>
      </c>
      <c r="K88">
        <v>2.6</v>
      </c>
      <c r="L88" t="s">
        <v>227</v>
      </c>
      <c r="M88">
        <v>10.5</v>
      </c>
      <c r="N88" t="s">
        <v>232</v>
      </c>
      <c r="O88">
        <v>0.02</v>
      </c>
      <c r="P88">
        <v>26</v>
      </c>
      <c r="Q88">
        <v>0.09</v>
      </c>
      <c r="R88">
        <v>0.1</v>
      </c>
      <c r="S88" t="s">
        <v>231</v>
      </c>
      <c r="T88">
        <v>10</v>
      </c>
      <c r="U88">
        <v>0.06</v>
      </c>
      <c r="V88">
        <v>2.2999999999999998</v>
      </c>
      <c r="W88">
        <v>0.01</v>
      </c>
      <c r="X88" t="s">
        <v>227</v>
      </c>
      <c r="Y88">
        <v>0.02</v>
      </c>
      <c r="Z88" t="s">
        <v>225</v>
      </c>
      <c r="AA88">
        <v>10.4</v>
      </c>
      <c r="AB88">
        <v>0.2</v>
      </c>
      <c r="AC88" t="s">
        <v>226</v>
      </c>
      <c r="AD88">
        <v>5</v>
      </c>
      <c r="AE88" t="s">
        <v>231</v>
      </c>
      <c r="AF88">
        <v>0.3</v>
      </c>
      <c r="AG88">
        <v>0.03</v>
      </c>
      <c r="AH88">
        <v>1</v>
      </c>
      <c r="AI88">
        <v>1.8</v>
      </c>
      <c r="AJ88">
        <v>0.3</v>
      </c>
      <c r="AK88" t="s">
        <v>228</v>
      </c>
      <c r="AL88" t="s">
        <v>229</v>
      </c>
      <c r="AM88" t="s">
        <v>227</v>
      </c>
      <c r="AN88">
        <v>0.06</v>
      </c>
      <c r="AO88" t="s">
        <v>229</v>
      </c>
      <c r="AP88" s="6">
        <v>970</v>
      </c>
      <c r="AQ88" s="6">
        <f t="shared" si="12"/>
        <v>4850</v>
      </c>
      <c r="AR88" t="s">
        <v>224</v>
      </c>
      <c r="AS88">
        <v>0.8</v>
      </c>
      <c r="AT88">
        <v>0.24</v>
      </c>
      <c r="AU88">
        <v>47</v>
      </c>
      <c r="AV88">
        <v>82</v>
      </c>
      <c r="AW88">
        <v>6.02</v>
      </c>
      <c r="AX88">
        <v>1.61</v>
      </c>
      <c r="AY88" s="7">
        <v>54.2</v>
      </c>
      <c r="AZ88" s="7">
        <f t="shared" si="13"/>
        <v>271</v>
      </c>
      <c r="BA88">
        <v>0.16</v>
      </c>
      <c r="BB88">
        <v>7.59</v>
      </c>
      <c r="BC88" t="s">
        <v>228</v>
      </c>
      <c r="BD88">
        <v>0.01</v>
      </c>
      <c r="BE88">
        <v>0.28000000000000003</v>
      </c>
      <c r="BF88" s="37">
        <v>29.2</v>
      </c>
      <c r="BG88" s="38">
        <f t="shared" si="14"/>
        <v>146</v>
      </c>
      <c r="BH88">
        <v>0.34</v>
      </c>
      <c r="BI88" t="s">
        <v>228</v>
      </c>
      <c r="BJ88" t="s">
        <v>228</v>
      </c>
      <c r="BK88" t="s">
        <v>228</v>
      </c>
      <c r="BL88">
        <v>-0.7</v>
      </c>
      <c r="BM88">
        <v>98.7</v>
      </c>
      <c r="BN88">
        <v>1.1000000000000001</v>
      </c>
      <c r="BO88">
        <v>7</v>
      </c>
      <c r="BP88" t="s">
        <v>227</v>
      </c>
      <c r="BQ88">
        <v>175</v>
      </c>
      <c r="BR88" s="8">
        <v>67</v>
      </c>
      <c r="BS88" s="8">
        <f t="shared" si="15"/>
        <v>335</v>
      </c>
      <c r="BT88">
        <v>2</v>
      </c>
      <c r="BU88">
        <v>531</v>
      </c>
      <c r="BV88" t="s">
        <v>225</v>
      </c>
      <c r="BW88">
        <v>285</v>
      </c>
    </row>
    <row r="89" spans="1:75">
      <c r="A89" t="s">
        <v>87</v>
      </c>
      <c r="B89">
        <v>536</v>
      </c>
      <c r="C89">
        <v>541</v>
      </c>
      <c r="D89">
        <f t="shared" si="8"/>
        <v>5</v>
      </c>
      <c r="E89" t="s">
        <v>143</v>
      </c>
      <c r="F89">
        <f t="shared" si="9"/>
        <v>163.37280000000001</v>
      </c>
      <c r="G89">
        <f t="shared" si="10"/>
        <v>164.89680000000001</v>
      </c>
      <c r="H89">
        <f t="shared" si="11"/>
        <v>1.5240000000000009</v>
      </c>
      <c r="I89">
        <v>6.82</v>
      </c>
      <c r="J89" t="s">
        <v>224</v>
      </c>
      <c r="K89">
        <v>3.3</v>
      </c>
      <c r="L89" t="s">
        <v>227</v>
      </c>
      <c r="M89">
        <v>12.2</v>
      </c>
      <c r="N89" t="s">
        <v>232</v>
      </c>
      <c r="O89">
        <v>0.01</v>
      </c>
      <c r="P89">
        <v>33</v>
      </c>
      <c r="Q89" t="s">
        <v>229</v>
      </c>
      <c r="R89">
        <v>0.05</v>
      </c>
      <c r="S89" t="s">
        <v>231</v>
      </c>
      <c r="T89">
        <v>14.7</v>
      </c>
      <c r="U89" t="s">
        <v>229</v>
      </c>
      <c r="V89">
        <v>1.4</v>
      </c>
      <c r="W89" t="s">
        <v>228</v>
      </c>
      <c r="X89" t="s">
        <v>227</v>
      </c>
      <c r="Y89" t="s">
        <v>228</v>
      </c>
      <c r="Z89" t="s">
        <v>225</v>
      </c>
      <c r="AA89">
        <v>3.5</v>
      </c>
      <c r="AB89">
        <v>0.1</v>
      </c>
      <c r="AC89" t="s">
        <v>226</v>
      </c>
      <c r="AD89" t="s">
        <v>226</v>
      </c>
      <c r="AE89" t="s">
        <v>231</v>
      </c>
      <c r="AF89" t="s">
        <v>233</v>
      </c>
      <c r="AG89" t="s">
        <v>231</v>
      </c>
      <c r="AH89">
        <v>1</v>
      </c>
      <c r="AI89">
        <v>2.1</v>
      </c>
      <c r="AJ89">
        <v>0.1</v>
      </c>
      <c r="AK89" t="s">
        <v>228</v>
      </c>
      <c r="AL89" t="s">
        <v>229</v>
      </c>
      <c r="AM89" t="s">
        <v>227</v>
      </c>
      <c r="AN89">
        <v>0.03</v>
      </c>
      <c r="AO89" t="s">
        <v>229</v>
      </c>
      <c r="AP89" s="6">
        <v>1105</v>
      </c>
      <c r="AQ89" s="6">
        <f t="shared" si="12"/>
        <v>5525</v>
      </c>
      <c r="AR89" t="s">
        <v>224</v>
      </c>
      <c r="AS89" t="s">
        <v>227</v>
      </c>
      <c r="AT89" t="s">
        <v>231</v>
      </c>
      <c r="AU89">
        <v>79</v>
      </c>
      <c r="AV89">
        <v>44</v>
      </c>
      <c r="AW89">
        <v>4.43</v>
      </c>
      <c r="AX89">
        <v>2.82</v>
      </c>
      <c r="AY89" s="7">
        <v>63.2</v>
      </c>
      <c r="AZ89" s="7">
        <f t="shared" si="13"/>
        <v>316</v>
      </c>
      <c r="BA89">
        <v>0.09</v>
      </c>
      <c r="BB89">
        <v>6.99</v>
      </c>
      <c r="BC89" t="s">
        <v>228</v>
      </c>
      <c r="BD89" t="s">
        <v>228</v>
      </c>
      <c r="BE89">
        <v>0.34</v>
      </c>
      <c r="BF89" s="37">
        <v>21.9</v>
      </c>
      <c r="BG89" s="38">
        <f t="shared" si="14"/>
        <v>109.5</v>
      </c>
      <c r="BH89">
        <v>0.33</v>
      </c>
      <c r="BI89">
        <v>0.09</v>
      </c>
      <c r="BJ89" t="s">
        <v>228</v>
      </c>
      <c r="BK89" t="s">
        <v>228</v>
      </c>
      <c r="BL89">
        <v>-2.71</v>
      </c>
      <c r="BM89">
        <v>97.5</v>
      </c>
      <c r="BN89">
        <v>1</v>
      </c>
      <c r="BO89">
        <v>24</v>
      </c>
      <c r="BP89" t="s">
        <v>227</v>
      </c>
      <c r="BQ89">
        <v>203</v>
      </c>
      <c r="BR89" s="8">
        <v>89</v>
      </c>
      <c r="BS89" s="8">
        <f t="shared" si="15"/>
        <v>445</v>
      </c>
      <c r="BT89">
        <v>5</v>
      </c>
      <c r="BU89">
        <v>663</v>
      </c>
      <c r="BV89" t="s">
        <v>225</v>
      </c>
      <c r="BW89">
        <v>404</v>
      </c>
    </row>
    <row r="90" spans="1:75">
      <c r="A90" t="s">
        <v>88</v>
      </c>
      <c r="B90">
        <v>541</v>
      </c>
      <c r="C90">
        <v>546</v>
      </c>
      <c r="D90">
        <f t="shared" si="8"/>
        <v>5</v>
      </c>
      <c r="E90" t="s">
        <v>143</v>
      </c>
      <c r="F90">
        <f t="shared" si="9"/>
        <v>164.89680000000001</v>
      </c>
      <c r="G90">
        <f t="shared" si="10"/>
        <v>166.42080000000001</v>
      </c>
      <c r="H90">
        <f t="shared" si="11"/>
        <v>1.5240000000000009</v>
      </c>
      <c r="I90">
        <v>6.69</v>
      </c>
      <c r="J90" t="s">
        <v>224</v>
      </c>
      <c r="K90">
        <v>3.5</v>
      </c>
      <c r="L90" t="s">
        <v>227</v>
      </c>
      <c r="M90">
        <v>7.3</v>
      </c>
      <c r="N90" t="s">
        <v>232</v>
      </c>
      <c r="O90" t="s">
        <v>228</v>
      </c>
      <c r="P90">
        <v>39</v>
      </c>
      <c r="Q90" t="s">
        <v>229</v>
      </c>
      <c r="R90" t="s">
        <v>231</v>
      </c>
      <c r="S90" t="s">
        <v>231</v>
      </c>
      <c r="T90">
        <v>13.2</v>
      </c>
      <c r="U90" t="s">
        <v>229</v>
      </c>
      <c r="V90">
        <v>1.2</v>
      </c>
      <c r="W90" t="s">
        <v>228</v>
      </c>
      <c r="X90" t="s">
        <v>227</v>
      </c>
      <c r="Y90" t="s">
        <v>228</v>
      </c>
      <c r="Z90" t="s">
        <v>225</v>
      </c>
      <c r="AA90">
        <v>2.9</v>
      </c>
      <c r="AB90">
        <v>0.1</v>
      </c>
      <c r="AC90" t="s">
        <v>226</v>
      </c>
      <c r="AD90" t="s">
        <v>226</v>
      </c>
      <c r="AE90" t="s">
        <v>231</v>
      </c>
      <c r="AF90" t="s">
        <v>233</v>
      </c>
      <c r="AG90" t="s">
        <v>231</v>
      </c>
      <c r="AH90" t="s">
        <v>224</v>
      </c>
      <c r="AI90">
        <v>2.8</v>
      </c>
      <c r="AJ90" t="s">
        <v>230</v>
      </c>
      <c r="AK90" t="s">
        <v>228</v>
      </c>
      <c r="AL90" t="s">
        <v>229</v>
      </c>
      <c r="AM90" t="s">
        <v>227</v>
      </c>
      <c r="AN90">
        <v>0.02</v>
      </c>
      <c r="AO90" t="s">
        <v>229</v>
      </c>
      <c r="AP90" s="6">
        <v>1300</v>
      </c>
      <c r="AQ90" s="6">
        <f t="shared" si="12"/>
        <v>6500</v>
      </c>
      <c r="AR90" t="s">
        <v>224</v>
      </c>
      <c r="AS90" t="s">
        <v>227</v>
      </c>
      <c r="AT90" t="s">
        <v>231</v>
      </c>
      <c r="AU90">
        <v>50</v>
      </c>
      <c r="AV90">
        <v>39</v>
      </c>
      <c r="AW90">
        <v>0.39</v>
      </c>
      <c r="AX90">
        <v>3.12</v>
      </c>
      <c r="AY90" s="7">
        <v>66.3</v>
      </c>
      <c r="AZ90" s="7">
        <f t="shared" si="13"/>
        <v>331.5</v>
      </c>
      <c r="BA90">
        <v>0.03</v>
      </c>
      <c r="BB90">
        <v>3.82</v>
      </c>
      <c r="BC90" t="s">
        <v>228</v>
      </c>
      <c r="BD90">
        <v>0.01</v>
      </c>
      <c r="BE90">
        <v>0.2</v>
      </c>
      <c r="BF90" s="37">
        <v>22.7</v>
      </c>
      <c r="BG90" s="38">
        <f t="shared" si="14"/>
        <v>113.5</v>
      </c>
      <c r="BH90">
        <v>0.34</v>
      </c>
      <c r="BI90">
        <v>0.04</v>
      </c>
      <c r="BJ90" t="s">
        <v>228</v>
      </c>
      <c r="BK90" t="s">
        <v>228</v>
      </c>
      <c r="BL90">
        <v>-2.38</v>
      </c>
      <c r="BM90">
        <v>94.6</v>
      </c>
      <c r="BN90">
        <v>1.2</v>
      </c>
      <c r="BO90">
        <v>11</v>
      </c>
      <c r="BP90" t="s">
        <v>227</v>
      </c>
      <c r="BQ90">
        <v>205</v>
      </c>
      <c r="BR90" s="8">
        <v>103</v>
      </c>
      <c r="BS90" s="8">
        <f t="shared" si="15"/>
        <v>515</v>
      </c>
      <c r="BT90">
        <v>5</v>
      </c>
      <c r="BU90">
        <v>683</v>
      </c>
      <c r="BV90" t="s">
        <v>225</v>
      </c>
      <c r="BW90">
        <v>454</v>
      </c>
    </row>
    <row r="91" spans="1:75">
      <c r="A91" t="s">
        <v>89</v>
      </c>
      <c r="B91">
        <v>546</v>
      </c>
      <c r="C91">
        <v>551</v>
      </c>
      <c r="D91">
        <f t="shared" si="8"/>
        <v>5</v>
      </c>
      <c r="E91" t="s">
        <v>143</v>
      </c>
      <c r="F91">
        <f t="shared" si="9"/>
        <v>166.42080000000001</v>
      </c>
      <c r="G91">
        <f t="shared" si="10"/>
        <v>167.94480000000001</v>
      </c>
      <c r="H91">
        <f t="shared" si="11"/>
        <v>1.5240000000000009</v>
      </c>
      <c r="I91">
        <v>5.91</v>
      </c>
      <c r="J91" t="s">
        <v>224</v>
      </c>
      <c r="K91">
        <v>3.1</v>
      </c>
      <c r="L91" t="s">
        <v>227</v>
      </c>
      <c r="M91">
        <v>22.1</v>
      </c>
      <c r="N91" t="s">
        <v>232</v>
      </c>
      <c r="O91">
        <v>0.01</v>
      </c>
      <c r="P91">
        <v>30</v>
      </c>
      <c r="Q91">
        <v>0.06</v>
      </c>
      <c r="R91">
        <v>0.08</v>
      </c>
      <c r="S91" t="s">
        <v>231</v>
      </c>
      <c r="T91">
        <v>12.2</v>
      </c>
      <c r="U91" t="s">
        <v>229</v>
      </c>
      <c r="V91">
        <v>1.8</v>
      </c>
      <c r="W91" t="s">
        <v>228</v>
      </c>
      <c r="X91" t="s">
        <v>227</v>
      </c>
      <c r="Y91" t="s">
        <v>228</v>
      </c>
      <c r="Z91" t="s">
        <v>225</v>
      </c>
      <c r="AA91">
        <v>7.4</v>
      </c>
      <c r="AB91">
        <v>0.2</v>
      </c>
      <c r="AC91" t="s">
        <v>226</v>
      </c>
      <c r="AD91" t="s">
        <v>226</v>
      </c>
      <c r="AE91" t="s">
        <v>231</v>
      </c>
      <c r="AF91">
        <v>0.3</v>
      </c>
      <c r="AG91" t="s">
        <v>231</v>
      </c>
      <c r="AH91">
        <v>1</v>
      </c>
      <c r="AI91">
        <v>2</v>
      </c>
      <c r="AJ91">
        <v>0.3</v>
      </c>
      <c r="AK91" t="s">
        <v>228</v>
      </c>
      <c r="AL91" t="s">
        <v>229</v>
      </c>
      <c r="AM91" t="s">
        <v>227</v>
      </c>
      <c r="AN91">
        <v>0.04</v>
      </c>
      <c r="AO91" t="s">
        <v>229</v>
      </c>
      <c r="AP91" s="6">
        <v>1010</v>
      </c>
      <c r="AQ91" s="6">
        <f t="shared" si="12"/>
        <v>5050</v>
      </c>
      <c r="AR91" t="s">
        <v>224</v>
      </c>
      <c r="AS91">
        <v>0.7</v>
      </c>
      <c r="AT91">
        <v>0.18</v>
      </c>
      <c r="AU91">
        <v>86</v>
      </c>
      <c r="AV91">
        <v>63</v>
      </c>
      <c r="AW91">
        <v>9.7899999999999991</v>
      </c>
      <c r="AX91">
        <v>1.82</v>
      </c>
      <c r="AY91" s="7">
        <v>55.5</v>
      </c>
      <c r="AZ91" s="7">
        <f t="shared" si="13"/>
        <v>277.5</v>
      </c>
      <c r="BA91">
        <v>0.12</v>
      </c>
      <c r="BB91">
        <v>10.8</v>
      </c>
      <c r="BC91" t="s">
        <v>228</v>
      </c>
      <c r="BD91" t="s">
        <v>228</v>
      </c>
      <c r="BE91">
        <v>0.15</v>
      </c>
      <c r="BF91" s="37">
        <v>23.6</v>
      </c>
      <c r="BG91" s="38">
        <f t="shared" si="14"/>
        <v>118</v>
      </c>
      <c r="BH91">
        <v>0.33</v>
      </c>
      <c r="BI91">
        <v>0.04</v>
      </c>
      <c r="BJ91" t="s">
        <v>228</v>
      </c>
      <c r="BK91" t="s">
        <v>228</v>
      </c>
      <c r="BL91">
        <v>-1.01</v>
      </c>
      <c r="BM91">
        <v>101</v>
      </c>
      <c r="BN91">
        <v>1</v>
      </c>
      <c r="BO91">
        <v>20</v>
      </c>
      <c r="BP91" t="s">
        <v>227</v>
      </c>
      <c r="BQ91">
        <v>187</v>
      </c>
      <c r="BR91" s="8">
        <v>61</v>
      </c>
      <c r="BS91" s="8">
        <f t="shared" si="15"/>
        <v>305</v>
      </c>
      <c r="BT91">
        <v>4</v>
      </c>
      <c r="BU91">
        <v>628</v>
      </c>
      <c r="BV91" t="s">
        <v>225</v>
      </c>
      <c r="BW91">
        <v>309</v>
      </c>
    </row>
    <row r="92" spans="1:75">
      <c r="A92" t="s">
        <v>90</v>
      </c>
      <c r="B92">
        <v>551</v>
      </c>
      <c r="C92">
        <v>556</v>
      </c>
      <c r="D92">
        <f t="shared" si="8"/>
        <v>5</v>
      </c>
      <c r="E92" t="s">
        <v>143</v>
      </c>
      <c r="F92">
        <f t="shared" si="9"/>
        <v>167.94480000000001</v>
      </c>
      <c r="G92">
        <f t="shared" si="10"/>
        <v>169.46880000000002</v>
      </c>
      <c r="H92">
        <f t="shared" si="11"/>
        <v>1.5240000000000009</v>
      </c>
      <c r="I92">
        <v>6.07</v>
      </c>
      <c r="J92" t="s">
        <v>224</v>
      </c>
      <c r="K92">
        <v>2.6</v>
      </c>
      <c r="L92" t="s">
        <v>227</v>
      </c>
      <c r="M92">
        <v>21</v>
      </c>
      <c r="N92" t="s">
        <v>232</v>
      </c>
      <c r="O92">
        <v>0.01</v>
      </c>
      <c r="P92">
        <v>21</v>
      </c>
      <c r="Q92">
        <v>0.11</v>
      </c>
      <c r="R92">
        <v>0.08</v>
      </c>
      <c r="S92" t="s">
        <v>231</v>
      </c>
      <c r="T92">
        <v>11.4</v>
      </c>
      <c r="U92" t="s">
        <v>229</v>
      </c>
      <c r="V92">
        <v>1.9</v>
      </c>
      <c r="W92" t="s">
        <v>228</v>
      </c>
      <c r="X92" t="s">
        <v>227</v>
      </c>
      <c r="Y92" t="s">
        <v>228</v>
      </c>
      <c r="Z92" t="s">
        <v>225</v>
      </c>
      <c r="AA92">
        <v>7.3</v>
      </c>
      <c r="AB92">
        <v>0.1</v>
      </c>
      <c r="AC92" t="s">
        <v>226</v>
      </c>
      <c r="AD92" t="s">
        <v>226</v>
      </c>
      <c r="AE92" t="s">
        <v>231</v>
      </c>
      <c r="AF92">
        <v>0.2</v>
      </c>
      <c r="AG92" t="s">
        <v>231</v>
      </c>
      <c r="AH92">
        <v>1</v>
      </c>
      <c r="AI92">
        <v>2</v>
      </c>
      <c r="AJ92">
        <v>0.2</v>
      </c>
      <c r="AK92" t="s">
        <v>228</v>
      </c>
      <c r="AL92" t="s">
        <v>229</v>
      </c>
      <c r="AM92" t="s">
        <v>227</v>
      </c>
      <c r="AN92">
        <v>7.0000000000000007E-2</v>
      </c>
      <c r="AO92" t="s">
        <v>229</v>
      </c>
      <c r="AP92" s="6">
        <v>635</v>
      </c>
      <c r="AQ92" s="6">
        <f t="shared" si="12"/>
        <v>3175</v>
      </c>
      <c r="AR92" t="s">
        <v>224</v>
      </c>
      <c r="AS92">
        <v>0.7</v>
      </c>
      <c r="AT92">
        <v>0.15</v>
      </c>
      <c r="AU92">
        <v>87</v>
      </c>
      <c r="AV92">
        <v>69</v>
      </c>
      <c r="AW92">
        <v>8.3000000000000007</v>
      </c>
      <c r="AX92">
        <v>1.76</v>
      </c>
      <c r="AY92" s="7">
        <v>53.6</v>
      </c>
      <c r="AZ92" s="7">
        <f t="shared" si="13"/>
        <v>268</v>
      </c>
      <c r="BA92">
        <v>0.15</v>
      </c>
      <c r="BB92">
        <v>9.3000000000000007</v>
      </c>
      <c r="BC92">
        <v>0.01</v>
      </c>
      <c r="BD92" t="s">
        <v>228</v>
      </c>
      <c r="BE92">
        <v>0.15</v>
      </c>
      <c r="BF92" s="37">
        <v>25.4</v>
      </c>
      <c r="BG92" s="38">
        <f t="shared" si="14"/>
        <v>127</v>
      </c>
      <c r="BH92">
        <v>0.33</v>
      </c>
      <c r="BI92" t="s">
        <v>228</v>
      </c>
      <c r="BJ92" t="s">
        <v>228</v>
      </c>
      <c r="BK92" t="s">
        <v>228</v>
      </c>
      <c r="BL92">
        <v>1.51</v>
      </c>
      <c r="BM92">
        <v>100.5</v>
      </c>
      <c r="BN92">
        <v>1.2</v>
      </c>
      <c r="BO92">
        <v>20</v>
      </c>
      <c r="BP92" t="s">
        <v>227</v>
      </c>
      <c r="BQ92">
        <v>180</v>
      </c>
      <c r="BR92" s="8">
        <v>66</v>
      </c>
      <c r="BS92" s="8">
        <f t="shared" si="15"/>
        <v>330</v>
      </c>
      <c r="BT92">
        <v>3</v>
      </c>
      <c r="BU92">
        <v>596</v>
      </c>
      <c r="BV92" t="s">
        <v>225</v>
      </c>
      <c r="BW92">
        <v>307</v>
      </c>
    </row>
    <row r="93" spans="1:75">
      <c r="A93" t="s">
        <v>91</v>
      </c>
      <c r="B93">
        <v>556</v>
      </c>
      <c r="C93">
        <v>561</v>
      </c>
      <c r="D93">
        <f t="shared" si="8"/>
        <v>5</v>
      </c>
      <c r="E93" t="s">
        <v>143</v>
      </c>
      <c r="F93">
        <f t="shared" si="9"/>
        <v>169.46880000000002</v>
      </c>
      <c r="G93">
        <f t="shared" si="10"/>
        <v>170.99280000000002</v>
      </c>
      <c r="H93">
        <f t="shared" si="11"/>
        <v>1.5240000000000009</v>
      </c>
      <c r="I93">
        <v>6.39</v>
      </c>
      <c r="J93" t="s">
        <v>224</v>
      </c>
      <c r="K93">
        <v>2.4</v>
      </c>
      <c r="L93" t="s">
        <v>227</v>
      </c>
      <c r="M93">
        <v>12.2</v>
      </c>
      <c r="N93" t="s">
        <v>232</v>
      </c>
      <c r="O93" t="s">
        <v>228</v>
      </c>
      <c r="P93">
        <v>18</v>
      </c>
      <c r="Q93">
        <v>0.05</v>
      </c>
      <c r="R93">
        <v>7.0000000000000007E-2</v>
      </c>
      <c r="S93" t="s">
        <v>231</v>
      </c>
      <c r="T93">
        <v>11.5</v>
      </c>
      <c r="U93" t="s">
        <v>229</v>
      </c>
      <c r="V93">
        <v>1.7</v>
      </c>
      <c r="W93" t="s">
        <v>228</v>
      </c>
      <c r="X93" t="s">
        <v>227</v>
      </c>
      <c r="Y93" t="s">
        <v>228</v>
      </c>
      <c r="Z93" t="s">
        <v>225</v>
      </c>
      <c r="AA93">
        <v>6</v>
      </c>
      <c r="AB93">
        <v>0.2</v>
      </c>
      <c r="AC93" t="s">
        <v>226</v>
      </c>
      <c r="AD93" t="s">
        <v>226</v>
      </c>
      <c r="AE93" t="s">
        <v>231</v>
      </c>
      <c r="AF93">
        <v>0.2</v>
      </c>
      <c r="AG93" t="s">
        <v>231</v>
      </c>
      <c r="AH93">
        <v>1</v>
      </c>
      <c r="AI93">
        <v>1.8</v>
      </c>
      <c r="AJ93">
        <v>0.2</v>
      </c>
      <c r="AK93" t="s">
        <v>228</v>
      </c>
      <c r="AL93" t="s">
        <v>229</v>
      </c>
      <c r="AM93" t="s">
        <v>227</v>
      </c>
      <c r="AN93">
        <v>0.03</v>
      </c>
      <c r="AO93" t="s">
        <v>229</v>
      </c>
      <c r="AP93" s="6">
        <v>786</v>
      </c>
      <c r="AQ93" s="6">
        <f t="shared" si="12"/>
        <v>3930</v>
      </c>
      <c r="AR93" t="s">
        <v>224</v>
      </c>
      <c r="AS93">
        <v>0.5</v>
      </c>
      <c r="AT93">
        <v>0.09</v>
      </c>
      <c r="AU93">
        <v>64</v>
      </c>
      <c r="AV93">
        <v>58</v>
      </c>
      <c r="AW93">
        <v>5.45</v>
      </c>
      <c r="AX93">
        <v>2.09</v>
      </c>
      <c r="AY93" s="7">
        <v>57.3</v>
      </c>
      <c r="AZ93" s="7">
        <f t="shared" si="13"/>
        <v>286.5</v>
      </c>
      <c r="BA93">
        <v>0.1</v>
      </c>
      <c r="BB93">
        <v>7.53</v>
      </c>
      <c r="BC93" t="s">
        <v>228</v>
      </c>
      <c r="BD93" t="s">
        <v>228</v>
      </c>
      <c r="BE93">
        <v>0.15</v>
      </c>
      <c r="BF93" s="37">
        <v>26.2</v>
      </c>
      <c r="BG93" s="38">
        <f t="shared" si="14"/>
        <v>131</v>
      </c>
      <c r="BH93">
        <v>0.33</v>
      </c>
      <c r="BI93">
        <v>0.08</v>
      </c>
      <c r="BJ93" t="s">
        <v>228</v>
      </c>
      <c r="BK93" t="s">
        <v>228</v>
      </c>
      <c r="BL93">
        <v>-0.61</v>
      </c>
      <c r="BM93">
        <v>98.6</v>
      </c>
      <c r="BN93">
        <v>1</v>
      </c>
      <c r="BO93">
        <v>8</v>
      </c>
      <c r="BP93" t="s">
        <v>227</v>
      </c>
      <c r="BQ93">
        <v>185</v>
      </c>
      <c r="BR93" s="8">
        <v>68</v>
      </c>
      <c r="BS93" s="8">
        <f t="shared" si="15"/>
        <v>340</v>
      </c>
      <c r="BT93">
        <v>3</v>
      </c>
      <c r="BU93">
        <v>613</v>
      </c>
      <c r="BV93" t="s">
        <v>225</v>
      </c>
      <c r="BW93">
        <v>338</v>
      </c>
    </row>
    <row r="94" spans="1:75">
      <c r="A94" t="s">
        <v>92</v>
      </c>
      <c r="B94">
        <v>561</v>
      </c>
      <c r="C94">
        <v>566</v>
      </c>
      <c r="D94">
        <f t="shared" si="8"/>
        <v>5</v>
      </c>
      <c r="E94" t="s">
        <v>143</v>
      </c>
      <c r="F94">
        <f t="shared" si="9"/>
        <v>170.99280000000002</v>
      </c>
      <c r="G94">
        <f t="shared" si="10"/>
        <v>172.51680000000002</v>
      </c>
      <c r="H94">
        <f t="shared" si="11"/>
        <v>1.5240000000000009</v>
      </c>
      <c r="I94">
        <v>6.35</v>
      </c>
      <c r="J94" t="s">
        <v>224</v>
      </c>
      <c r="K94">
        <v>2.4</v>
      </c>
      <c r="L94" t="s">
        <v>227</v>
      </c>
      <c r="M94">
        <v>9.8000000000000007</v>
      </c>
      <c r="N94" t="s">
        <v>232</v>
      </c>
      <c r="O94">
        <v>0.03</v>
      </c>
      <c r="P94">
        <v>33</v>
      </c>
      <c r="Q94">
        <v>0.05</v>
      </c>
      <c r="R94">
        <v>7.0000000000000007E-2</v>
      </c>
      <c r="S94" t="s">
        <v>231</v>
      </c>
      <c r="T94">
        <v>13</v>
      </c>
      <c r="U94">
        <v>0.05</v>
      </c>
      <c r="V94">
        <v>1.7</v>
      </c>
      <c r="W94" t="s">
        <v>228</v>
      </c>
      <c r="X94" t="s">
        <v>227</v>
      </c>
      <c r="Y94" t="s">
        <v>228</v>
      </c>
      <c r="Z94" t="s">
        <v>225</v>
      </c>
      <c r="AA94">
        <v>6.1</v>
      </c>
      <c r="AB94">
        <v>0.2</v>
      </c>
      <c r="AC94" t="s">
        <v>226</v>
      </c>
      <c r="AD94">
        <v>8</v>
      </c>
      <c r="AE94" t="s">
        <v>231</v>
      </c>
      <c r="AF94">
        <v>0.3</v>
      </c>
      <c r="AG94" t="s">
        <v>231</v>
      </c>
      <c r="AH94">
        <v>1</v>
      </c>
      <c r="AI94">
        <v>2</v>
      </c>
      <c r="AJ94">
        <v>0.2</v>
      </c>
      <c r="AK94" t="s">
        <v>228</v>
      </c>
      <c r="AL94" t="s">
        <v>229</v>
      </c>
      <c r="AM94" t="s">
        <v>227</v>
      </c>
      <c r="AN94">
        <v>0.03</v>
      </c>
      <c r="AO94" t="s">
        <v>229</v>
      </c>
      <c r="AP94" s="6">
        <v>1305</v>
      </c>
      <c r="AQ94" s="6">
        <f t="shared" si="12"/>
        <v>6525</v>
      </c>
      <c r="AR94" t="s">
        <v>224</v>
      </c>
      <c r="AS94" t="s">
        <v>227</v>
      </c>
      <c r="AT94">
        <v>0.12</v>
      </c>
      <c r="AU94">
        <v>58</v>
      </c>
      <c r="AV94">
        <v>59</v>
      </c>
      <c r="AW94">
        <v>4.2300000000000004</v>
      </c>
      <c r="AX94">
        <v>2.3199999999999998</v>
      </c>
      <c r="AY94" s="7">
        <v>59.4</v>
      </c>
      <c r="AZ94" s="7">
        <f t="shared" si="13"/>
        <v>297</v>
      </c>
      <c r="BA94">
        <v>0.23</v>
      </c>
      <c r="BB94">
        <v>6.15</v>
      </c>
      <c r="BC94" t="s">
        <v>228</v>
      </c>
      <c r="BD94">
        <v>0.01</v>
      </c>
      <c r="BE94">
        <v>0.17</v>
      </c>
      <c r="BF94" s="37">
        <v>23.6</v>
      </c>
      <c r="BG94" s="38">
        <f t="shared" si="14"/>
        <v>118</v>
      </c>
      <c r="BH94">
        <v>0.31</v>
      </c>
      <c r="BI94" t="s">
        <v>228</v>
      </c>
      <c r="BJ94" t="s">
        <v>228</v>
      </c>
      <c r="BK94" t="s">
        <v>228</v>
      </c>
      <c r="BL94">
        <v>-1.1000000000000001</v>
      </c>
      <c r="BM94">
        <v>95.3</v>
      </c>
      <c r="BN94">
        <v>1.4</v>
      </c>
      <c r="BO94">
        <v>54</v>
      </c>
      <c r="BP94" t="s">
        <v>227</v>
      </c>
      <c r="BQ94">
        <v>196</v>
      </c>
      <c r="BR94" s="8">
        <v>83</v>
      </c>
      <c r="BS94" s="8">
        <f t="shared" si="15"/>
        <v>415</v>
      </c>
      <c r="BT94">
        <v>3</v>
      </c>
      <c r="BU94">
        <v>642</v>
      </c>
      <c r="BV94" t="s">
        <v>225</v>
      </c>
      <c r="BW94">
        <v>386</v>
      </c>
    </row>
    <row r="95" spans="1:75">
      <c r="A95" t="s">
        <v>93</v>
      </c>
      <c r="B95">
        <v>566</v>
      </c>
      <c r="C95">
        <v>571</v>
      </c>
      <c r="D95">
        <f t="shared" si="8"/>
        <v>5</v>
      </c>
      <c r="E95" t="s">
        <v>143</v>
      </c>
      <c r="F95">
        <f t="shared" si="9"/>
        <v>172.51680000000002</v>
      </c>
      <c r="G95">
        <f t="shared" si="10"/>
        <v>174.04080000000002</v>
      </c>
      <c r="H95">
        <f t="shared" si="11"/>
        <v>1.5240000000000009</v>
      </c>
      <c r="I95">
        <v>5.81</v>
      </c>
      <c r="J95" t="s">
        <v>224</v>
      </c>
      <c r="K95">
        <v>3.2</v>
      </c>
      <c r="L95" t="s">
        <v>227</v>
      </c>
      <c r="M95">
        <v>8.8000000000000007</v>
      </c>
      <c r="N95" t="s">
        <v>232</v>
      </c>
      <c r="O95">
        <v>0.01</v>
      </c>
      <c r="P95">
        <v>29</v>
      </c>
      <c r="Q95">
        <v>0.05</v>
      </c>
      <c r="R95">
        <v>0.05</v>
      </c>
      <c r="S95" t="s">
        <v>231</v>
      </c>
      <c r="T95">
        <v>12.3</v>
      </c>
      <c r="U95" t="s">
        <v>229</v>
      </c>
      <c r="V95">
        <v>1.6</v>
      </c>
      <c r="W95" t="s">
        <v>228</v>
      </c>
      <c r="X95" t="s">
        <v>227</v>
      </c>
      <c r="Y95" t="s">
        <v>228</v>
      </c>
      <c r="Z95" t="s">
        <v>225</v>
      </c>
      <c r="AA95">
        <v>4.4000000000000004</v>
      </c>
      <c r="AB95">
        <v>0.2</v>
      </c>
      <c r="AC95" t="s">
        <v>226</v>
      </c>
      <c r="AD95" t="s">
        <v>226</v>
      </c>
      <c r="AE95" t="s">
        <v>231</v>
      </c>
      <c r="AF95">
        <v>0.2</v>
      </c>
      <c r="AG95" t="s">
        <v>231</v>
      </c>
      <c r="AH95">
        <v>1</v>
      </c>
      <c r="AI95">
        <v>2.1</v>
      </c>
      <c r="AJ95">
        <v>0.1</v>
      </c>
      <c r="AK95" t="s">
        <v>228</v>
      </c>
      <c r="AL95" t="s">
        <v>229</v>
      </c>
      <c r="AM95" t="s">
        <v>227</v>
      </c>
      <c r="AN95">
        <v>0.02</v>
      </c>
      <c r="AO95" t="s">
        <v>229</v>
      </c>
      <c r="AP95" s="6">
        <v>1140</v>
      </c>
      <c r="AQ95" s="6">
        <f t="shared" si="12"/>
        <v>5700</v>
      </c>
      <c r="AR95" t="s">
        <v>224</v>
      </c>
      <c r="AS95">
        <v>0.5</v>
      </c>
      <c r="AT95">
        <v>0.08</v>
      </c>
      <c r="AU95">
        <v>54</v>
      </c>
      <c r="AV95">
        <v>55</v>
      </c>
      <c r="AW95">
        <v>2.1800000000000002</v>
      </c>
      <c r="AX95">
        <v>2.79</v>
      </c>
      <c r="AY95" s="7">
        <v>61.3</v>
      </c>
      <c r="AZ95" s="7">
        <f t="shared" si="13"/>
        <v>306.5</v>
      </c>
      <c r="BA95">
        <v>0.11</v>
      </c>
      <c r="BB95">
        <v>4.63</v>
      </c>
      <c r="BC95" t="s">
        <v>228</v>
      </c>
      <c r="BD95">
        <v>0.01</v>
      </c>
      <c r="BE95">
        <v>0.21</v>
      </c>
      <c r="BF95" s="37">
        <v>24.1</v>
      </c>
      <c r="BG95" s="38">
        <f t="shared" si="14"/>
        <v>120.5</v>
      </c>
      <c r="BH95">
        <v>0.32</v>
      </c>
      <c r="BI95">
        <v>0.05</v>
      </c>
      <c r="BJ95" t="s">
        <v>228</v>
      </c>
      <c r="BK95" t="s">
        <v>228</v>
      </c>
      <c r="BL95">
        <v>-1.48</v>
      </c>
      <c r="BM95">
        <v>94.2</v>
      </c>
      <c r="BN95">
        <v>1.5</v>
      </c>
      <c r="BO95">
        <v>24</v>
      </c>
      <c r="BP95" t="s">
        <v>227</v>
      </c>
      <c r="BQ95">
        <v>194</v>
      </c>
      <c r="BR95" s="8">
        <v>74</v>
      </c>
      <c r="BS95" s="8">
        <f t="shared" si="15"/>
        <v>370</v>
      </c>
      <c r="BT95">
        <v>4</v>
      </c>
      <c r="BU95">
        <v>626</v>
      </c>
      <c r="BV95" t="s">
        <v>225</v>
      </c>
      <c r="BW95">
        <v>395</v>
      </c>
    </row>
    <row r="96" spans="1:75">
      <c r="A96" t="s">
        <v>94</v>
      </c>
      <c r="B96">
        <v>571</v>
      </c>
      <c r="C96">
        <v>576</v>
      </c>
      <c r="D96">
        <f t="shared" si="8"/>
        <v>5</v>
      </c>
      <c r="E96" t="s">
        <v>144</v>
      </c>
      <c r="F96">
        <f t="shared" si="9"/>
        <v>174.04080000000002</v>
      </c>
      <c r="G96">
        <f t="shared" si="10"/>
        <v>175.56480000000002</v>
      </c>
      <c r="H96">
        <f t="shared" si="11"/>
        <v>1.5240000000000009</v>
      </c>
      <c r="I96">
        <v>6.53</v>
      </c>
      <c r="J96" t="s">
        <v>224</v>
      </c>
      <c r="K96">
        <v>4.0999999999999996</v>
      </c>
      <c r="L96">
        <v>0.8</v>
      </c>
      <c r="M96">
        <v>14.6</v>
      </c>
      <c r="N96" t="s">
        <v>232</v>
      </c>
      <c r="O96">
        <v>0.01</v>
      </c>
      <c r="P96">
        <v>58</v>
      </c>
      <c r="Q96">
        <v>0.27</v>
      </c>
      <c r="R96">
        <v>0.13</v>
      </c>
      <c r="S96" t="s">
        <v>231</v>
      </c>
      <c r="T96">
        <v>12.6</v>
      </c>
      <c r="U96">
        <v>0.19</v>
      </c>
      <c r="V96">
        <v>2.5</v>
      </c>
      <c r="W96">
        <v>0.03</v>
      </c>
      <c r="X96" t="s">
        <v>227</v>
      </c>
      <c r="Y96" t="s">
        <v>228</v>
      </c>
      <c r="Z96" t="s">
        <v>225</v>
      </c>
      <c r="AA96">
        <v>11.4</v>
      </c>
      <c r="AB96">
        <v>0.6</v>
      </c>
      <c r="AC96" t="s">
        <v>226</v>
      </c>
      <c r="AD96" t="s">
        <v>226</v>
      </c>
      <c r="AE96">
        <v>0.11</v>
      </c>
      <c r="AF96">
        <v>0.3</v>
      </c>
      <c r="AG96">
        <v>0.18</v>
      </c>
      <c r="AH96">
        <v>1</v>
      </c>
      <c r="AI96">
        <v>2.4</v>
      </c>
      <c r="AJ96">
        <v>0.4</v>
      </c>
      <c r="AK96">
        <v>0.01</v>
      </c>
      <c r="AL96">
        <v>0.05</v>
      </c>
      <c r="AM96" t="s">
        <v>227</v>
      </c>
      <c r="AN96">
        <v>0.04</v>
      </c>
      <c r="AO96" t="s">
        <v>229</v>
      </c>
      <c r="AP96" s="6">
        <v>1450</v>
      </c>
      <c r="AQ96" s="6">
        <f t="shared" si="12"/>
        <v>7250</v>
      </c>
      <c r="AR96" t="s">
        <v>224</v>
      </c>
      <c r="AS96">
        <v>1.4</v>
      </c>
      <c r="AT96">
        <v>0.19</v>
      </c>
      <c r="AU96">
        <v>69</v>
      </c>
      <c r="AV96">
        <v>85</v>
      </c>
      <c r="AW96">
        <v>8.42</v>
      </c>
      <c r="AX96">
        <v>1.94</v>
      </c>
      <c r="AY96" s="7">
        <v>53.8</v>
      </c>
      <c r="AZ96" s="7">
        <f t="shared" si="13"/>
        <v>269</v>
      </c>
      <c r="BA96">
        <v>0.83</v>
      </c>
      <c r="BB96">
        <v>8.68</v>
      </c>
      <c r="BC96">
        <v>0.01</v>
      </c>
      <c r="BD96">
        <v>0.01</v>
      </c>
      <c r="BE96">
        <v>0.15</v>
      </c>
      <c r="BF96" s="37">
        <v>25.3</v>
      </c>
      <c r="BG96" s="38">
        <f t="shared" si="14"/>
        <v>126.5</v>
      </c>
      <c r="BH96">
        <v>0.33</v>
      </c>
      <c r="BI96">
        <v>0.11</v>
      </c>
      <c r="BJ96" t="s">
        <v>228</v>
      </c>
      <c r="BK96" t="s">
        <v>228</v>
      </c>
      <c r="BL96">
        <v>-0.9</v>
      </c>
      <c r="BM96">
        <v>98.7</v>
      </c>
      <c r="BN96">
        <v>1.1000000000000001</v>
      </c>
      <c r="BO96">
        <v>21</v>
      </c>
      <c r="BP96" t="s">
        <v>227</v>
      </c>
      <c r="BQ96">
        <v>172</v>
      </c>
      <c r="BR96" s="8">
        <v>117</v>
      </c>
      <c r="BS96" s="8">
        <f t="shared" si="15"/>
        <v>585</v>
      </c>
      <c r="BT96">
        <v>3</v>
      </c>
      <c r="BU96">
        <v>535</v>
      </c>
      <c r="BV96" t="s">
        <v>225</v>
      </c>
      <c r="BW96">
        <v>292</v>
      </c>
    </row>
    <row r="97" spans="1:75">
      <c r="A97" t="s">
        <v>95</v>
      </c>
      <c r="B97">
        <v>576</v>
      </c>
      <c r="C97">
        <v>581</v>
      </c>
      <c r="D97">
        <f t="shared" si="8"/>
        <v>5</v>
      </c>
      <c r="E97" t="s">
        <v>137</v>
      </c>
      <c r="F97">
        <f t="shared" si="9"/>
        <v>175.56480000000002</v>
      </c>
      <c r="G97">
        <f t="shared" si="10"/>
        <v>177.08880000000002</v>
      </c>
      <c r="H97">
        <f t="shared" si="11"/>
        <v>1.5240000000000009</v>
      </c>
      <c r="I97">
        <v>6.04</v>
      </c>
      <c r="J97" t="s">
        <v>224</v>
      </c>
      <c r="K97">
        <v>6.1</v>
      </c>
      <c r="L97">
        <v>2.5</v>
      </c>
      <c r="M97">
        <v>22.6</v>
      </c>
      <c r="N97">
        <v>20</v>
      </c>
      <c r="O97">
        <v>0.05</v>
      </c>
      <c r="P97">
        <v>107</v>
      </c>
      <c r="Q97">
        <v>0.7</v>
      </c>
      <c r="R97">
        <v>0.49</v>
      </c>
      <c r="S97">
        <v>0.14000000000000001</v>
      </c>
      <c r="T97">
        <v>12.2</v>
      </c>
      <c r="U97">
        <v>0.73</v>
      </c>
      <c r="V97">
        <v>2.4</v>
      </c>
      <c r="W97">
        <v>0.17</v>
      </c>
      <c r="X97">
        <v>0.9</v>
      </c>
      <c r="Y97">
        <v>0.05</v>
      </c>
      <c r="Z97" t="s">
        <v>225</v>
      </c>
      <c r="AA97">
        <v>12.3</v>
      </c>
      <c r="AB97">
        <v>2.2000000000000002</v>
      </c>
      <c r="AC97" t="s">
        <v>226</v>
      </c>
      <c r="AD97" t="s">
        <v>226</v>
      </c>
      <c r="AE97">
        <v>0.39</v>
      </c>
      <c r="AF97">
        <v>0.9</v>
      </c>
      <c r="AG97">
        <v>0.62</v>
      </c>
      <c r="AH97">
        <v>1</v>
      </c>
      <c r="AI97">
        <v>6.1</v>
      </c>
      <c r="AJ97">
        <v>0.6</v>
      </c>
      <c r="AK97">
        <v>0.1</v>
      </c>
      <c r="AL97">
        <v>7.0000000000000007E-2</v>
      </c>
      <c r="AM97" t="s">
        <v>227</v>
      </c>
      <c r="AN97">
        <v>0.1</v>
      </c>
      <c r="AO97" t="s">
        <v>229</v>
      </c>
      <c r="AP97" s="6">
        <v>1465</v>
      </c>
      <c r="AQ97" s="6">
        <f t="shared" si="12"/>
        <v>7325</v>
      </c>
      <c r="AR97" t="s">
        <v>224</v>
      </c>
      <c r="AS97">
        <v>4.4000000000000004</v>
      </c>
      <c r="AT97">
        <v>0.43</v>
      </c>
      <c r="AU97">
        <v>89</v>
      </c>
      <c r="AV97">
        <v>85</v>
      </c>
      <c r="AW97">
        <v>15.05</v>
      </c>
      <c r="AX97">
        <v>2.0299999999999998</v>
      </c>
      <c r="AY97" s="7">
        <v>47</v>
      </c>
      <c r="AZ97" s="7">
        <f t="shared" si="13"/>
        <v>235</v>
      </c>
      <c r="BA97">
        <v>3.1</v>
      </c>
      <c r="BB97">
        <v>10.1</v>
      </c>
      <c r="BC97">
        <v>0.05</v>
      </c>
      <c r="BD97">
        <v>0.02</v>
      </c>
      <c r="BE97">
        <v>0.12</v>
      </c>
      <c r="BF97" s="37">
        <v>21.1</v>
      </c>
      <c r="BG97" s="38">
        <f t="shared" si="14"/>
        <v>105.5</v>
      </c>
      <c r="BH97">
        <v>0.32</v>
      </c>
      <c r="BI97" t="s">
        <v>228</v>
      </c>
      <c r="BJ97" t="s">
        <v>228</v>
      </c>
      <c r="BK97" t="s">
        <v>228</v>
      </c>
      <c r="BL97">
        <v>0.71</v>
      </c>
      <c r="BM97">
        <v>99.6</v>
      </c>
      <c r="BN97">
        <v>1.1000000000000001</v>
      </c>
      <c r="BO97">
        <v>28</v>
      </c>
      <c r="BP97" t="s">
        <v>227</v>
      </c>
      <c r="BQ97">
        <v>156</v>
      </c>
      <c r="BR97" s="8">
        <v>165</v>
      </c>
      <c r="BS97" s="8">
        <f t="shared" si="15"/>
        <v>825</v>
      </c>
      <c r="BT97">
        <v>2</v>
      </c>
      <c r="BU97">
        <v>495</v>
      </c>
      <c r="BV97" t="s">
        <v>225</v>
      </c>
      <c r="BW97">
        <v>262</v>
      </c>
    </row>
    <row r="98" spans="1:75">
      <c r="A98" t="s">
        <v>96</v>
      </c>
      <c r="B98">
        <v>581</v>
      </c>
      <c r="C98">
        <v>586</v>
      </c>
      <c r="D98">
        <f t="shared" si="8"/>
        <v>5</v>
      </c>
      <c r="E98" t="s">
        <v>137</v>
      </c>
      <c r="F98">
        <f t="shared" si="9"/>
        <v>177.08880000000002</v>
      </c>
      <c r="G98">
        <f t="shared" si="10"/>
        <v>178.61280000000002</v>
      </c>
      <c r="H98">
        <f t="shared" si="11"/>
        <v>1.5240000000000009</v>
      </c>
      <c r="I98">
        <v>6.18</v>
      </c>
      <c r="J98" t="s">
        <v>224</v>
      </c>
      <c r="K98">
        <v>4.5999999999999996</v>
      </c>
      <c r="L98">
        <v>2.2000000000000002</v>
      </c>
      <c r="M98">
        <v>24.4</v>
      </c>
      <c r="N98">
        <v>60</v>
      </c>
      <c r="O98">
        <v>0.01</v>
      </c>
      <c r="P98">
        <v>57</v>
      </c>
      <c r="Q98">
        <v>0.83</v>
      </c>
      <c r="R98">
        <v>0.48</v>
      </c>
      <c r="S98">
        <v>0.15</v>
      </c>
      <c r="T98">
        <v>12.7</v>
      </c>
      <c r="U98">
        <v>0.82</v>
      </c>
      <c r="V98">
        <v>2.1</v>
      </c>
      <c r="W98">
        <v>0.16</v>
      </c>
      <c r="X98">
        <v>0.8</v>
      </c>
      <c r="Y98">
        <v>0.05</v>
      </c>
      <c r="Z98" t="s">
        <v>225</v>
      </c>
      <c r="AA98">
        <v>10.9</v>
      </c>
      <c r="AB98">
        <v>2.2999999999999998</v>
      </c>
      <c r="AC98" t="s">
        <v>226</v>
      </c>
      <c r="AD98" t="s">
        <v>226</v>
      </c>
      <c r="AE98">
        <v>0.36</v>
      </c>
      <c r="AF98">
        <v>0.5</v>
      </c>
      <c r="AG98">
        <v>0.6</v>
      </c>
      <c r="AH98">
        <v>1</v>
      </c>
      <c r="AI98">
        <v>6.8</v>
      </c>
      <c r="AJ98">
        <v>0.5</v>
      </c>
      <c r="AK98">
        <v>0.1</v>
      </c>
      <c r="AL98">
        <v>0.05</v>
      </c>
      <c r="AM98" t="s">
        <v>227</v>
      </c>
      <c r="AN98">
        <v>0.08</v>
      </c>
      <c r="AO98" t="s">
        <v>229</v>
      </c>
      <c r="AP98" s="6">
        <v>1445</v>
      </c>
      <c r="AQ98" s="6">
        <f t="shared" si="12"/>
        <v>7225</v>
      </c>
      <c r="AR98" t="s">
        <v>224</v>
      </c>
      <c r="AS98">
        <v>4.5</v>
      </c>
      <c r="AT98">
        <v>0.41</v>
      </c>
      <c r="AU98">
        <v>98</v>
      </c>
      <c r="AV98">
        <v>74</v>
      </c>
      <c r="AW98">
        <v>15.8</v>
      </c>
      <c r="AX98">
        <v>2.0699999999999998</v>
      </c>
      <c r="AY98" s="7">
        <v>46.9</v>
      </c>
      <c r="AZ98" s="7">
        <f t="shared" si="13"/>
        <v>234.5</v>
      </c>
      <c r="BA98">
        <v>3.9</v>
      </c>
      <c r="BB98">
        <v>9.8000000000000007</v>
      </c>
      <c r="BC98">
        <v>0.05</v>
      </c>
      <c r="BD98">
        <v>0.01</v>
      </c>
      <c r="BE98">
        <v>0.13</v>
      </c>
      <c r="BF98" s="39">
        <v>20</v>
      </c>
      <c r="BG98" s="40">
        <f t="shared" si="14"/>
        <v>100</v>
      </c>
      <c r="BH98">
        <v>0.3</v>
      </c>
      <c r="BI98">
        <v>0.01</v>
      </c>
      <c r="BJ98" t="s">
        <v>228</v>
      </c>
      <c r="BK98" t="s">
        <v>228</v>
      </c>
      <c r="BL98">
        <v>-0.4</v>
      </c>
      <c r="BM98">
        <v>98.6</v>
      </c>
      <c r="BN98">
        <v>0.9</v>
      </c>
      <c r="BO98">
        <v>20</v>
      </c>
      <c r="BP98" t="s">
        <v>227</v>
      </c>
      <c r="BQ98">
        <v>151</v>
      </c>
      <c r="BR98" s="8">
        <v>77</v>
      </c>
      <c r="BS98" s="8">
        <f t="shared" si="15"/>
        <v>385</v>
      </c>
      <c r="BT98">
        <v>2</v>
      </c>
      <c r="BU98">
        <v>479</v>
      </c>
      <c r="BV98" t="s">
        <v>225</v>
      </c>
      <c r="BW98">
        <v>258</v>
      </c>
    </row>
    <row r="99" spans="1:75">
      <c r="A99" t="s">
        <v>97</v>
      </c>
      <c r="B99">
        <v>586</v>
      </c>
      <c r="C99">
        <v>591</v>
      </c>
      <c r="D99">
        <f t="shared" si="8"/>
        <v>5</v>
      </c>
      <c r="E99" t="s">
        <v>137</v>
      </c>
      <c r="F99">
        <f t="shared" si="9"/>
        <v>178.61280000000002</v>
      </c>
      <c r="G99">
        <f t="shared" si="10"/>
        <v>180.13680000000002</v>
      </c>
      <c r="H99">
        <f t="shared" si="11"/>
        <v>1.5240000000000009</v>
      </c>
      <c r="I99">
        <v>5.75</v>
      </c>
      <c r="J99" t="s">
        <v>224</v>
      </c>
      <c r="K99">
        <v>4.0999999999999996</v>
      </c>
      <c r="L99">
        <v>2.2000000000000002</v>
      </c>
      <c r="M99">
        <v>29.6</v>
      </c>
      <c r="N99">
        <v>50</v>
      </c>
      <c r="O99">
        <v>0.01</v>
      </c>
      <c r="P99">
        <v>47</v>
      </c>
      <c r="Q99">
        <v>0.92</v>
      </c>
      <c r="R99">
        <v>0.49</v>
      </c>
      <c r="S99">
        <v>0.15</v>
      </c>
      <c r="T99">
        <v>17.2</v>
      </c>
      <c r="U99">
        <v>0.81</v>
      </c>
      <c r="V99">
        <v>2.1</v>
      </c>
      <c r="W99">
        <v>0.15</v>
      </c>
      <c r="X99">
        <v>0.9</v>
      </c>
      <c r="Y99">
        <v>0.04</v>
      </c>
      <c r="Z99" t="s">
        <v>225</v>
      </c>
      <c r="AA99">
        <v>7</v>
      </c>
      <c r="AB99">
        <v>2.2999999999999998</v>
      </c>
      <c r="AC99" t="s">
        <v>226</v>
      </c>
      <c r="AD99" t="s">
        <v>226</v>
      </c>
      <c r="AE99">
        <v>0.38</v>
      </c>
      <c r="AF99">
        <v>0.4</v>
      </c>
      <c r="AG99">
        <v>0.63</v>
      </c>
      <c r="AH99">
        <v>1</v>
      </c>
      <c r="AI99">
        <v>7.3</v>
      </c>
      <c r="AJ99">
        <v>0.3</v>
      </c>
      <c r="AK99">
        <v>0.13</v>
      </c>
      <c r="AL99">
        <v>0.05</v>
      </c>
      <c r="AM99" t="s">
        <v>227</v>
      </c>
      <c r="AN99">
        <v>0.08</v>
      </c>
      <c r="AO99" t="s">
        <v>229</v>
      </c>
      <c r="AP99" s="6">
        <v>1125</v>
      </c>
      <c r="AQ99" s="6">
        <f t="shared" si="12"/>
        <v>5625</v>
      </c>
      <c r="AR99" t="s">
        <v>224</v>
      </c>
      <c r="AS99">
        <v>4.5999999999999996</v>
      </c>
      <c r="AT99">
        <v>0.45</v>
      </c>
      <c r="AU99">
        <v>135</v>
      </c>
      <c r="AV99">
        <v>66</v>
      </c>
      <c r="AW99">
        <v>13.8</v>
      </c>
      <c r="AX99">
        <v>2.59</v>
      </c>
      <c r="AY99" s="7">
        <v>49.9</v>
      </c>
      <c r="AZ99" s="7">
        <f t="shared" si="13"/>
        <v>249.5</v>
      </c>
      <c r="BA99">
        <v>3.88</v>
      </c>
      <c r="BB99">
        <v>8.0399999999999991</v>
      </c>
      <c r="BC99">
        <v>0.05</v>
      </c>
      <c r="BD99">
        <v>0.01</v>
      </c>
      <c r="BE99">
        <v>0.13</v>
      </c>
      <c r="BF99" s="37">
        <v>17.850000000000001</v>
      </c>
      <c r="BG99" s="38">
        <f t="shared" si="14"/>
        <v>89.25</v>
      </c>
      <c r="BH99">
        <v>0.28000000000000003</v>
      </c>
      <c r="BI99" t="s">
        <v>228</v>
      </c>
      <c r="BJ99" t="s">
        <v>228</v>
      </c>
      <c r="BK99" t="s">
        <v>228</v>
      </c>
      <c r="BL99">
        <v>1.72</v>
      </c>
      <c r="BM99">
        <v>98.3</v>
      </c>
      <c r="BN99">
        <v>1.2</v>
      </c>
      <c r="BO99">
        <v>23</v>
      </c>
      <c r="BP99" t="s">
        <v>227</v>
      </c>
      <c r="BQ99">
        <v>156</v>
      </c>
      <c r="BR99" s="8">
        <v>88</v>
      </c>
      <c r="BS99" s="8">
        <f t="shared" si="15"/>
        <v>440</v>
      </c>
      <c r="BT99">
        <v>3</v>
      </c>
      <c r="BU99">
        <v>507</v>
      </c>
      <c r="BV99" t="s">
        <v>225</v>
      </c>
      <c r="BW99">
        <v>299</v>
      </c>
    </row>
    <row r="100" spans="1:75">
      <c r="A100" t="s">
        <v>98</v>
      </c>
      <c r="B100">
        <v>591</v>
      </c>
      <c r="C100">
        <v>594.5</v>
      </c>
      <c r="D100">
        <f t="shared" si="8"/>
        <v>3.5</v>
      </c>
      <c r="E100" t="s">
        <v>137</v>
      </c>
      <c r="F100">
        <f t="shared" si="9"/>
        <v>180.13680000000002</v>
      </c>
      <c r="G100">
        <f t="shared" si="10"/>
        <v>181.20360000000002</v>
      </c>
      <c r="H100">
        <f t="shared" si="11"/>
        <v>1.0668000000000006</v>
      </c>
      <c r="I100">
        <v>4.84</v>
      </c>
      <c r="J100" t="s">
        <v>224</v>
      </c>
      <c r="K100">
        <v>9.6</v>
      </c>
      <c r="L100">
        <v>3.2</v>
      </c>
      <c r="M100">
        <v>22.7</v>
      </c>
      <c r="N100">
        <v>10</v>
      </c>
      <c r="O100">
        <v>7.0000000000000007E-2</v>
      </c>
      <c r="P100">
        <v>77</v>
      </c>
      <c r="Q100">
        <v>0.86</v>
      </c>
      <c r="R100">
        <v>0.54</v>
      </c>
      <c r="S100">
        <v>0.22</v>
      </c>
      <c r="T100">
        <v>18.600000000000001</v>
      </c>
      <c r="U100">
        <v>0.87</v>
      </c>
      <c r="V100">
        <v>2.2000000000000002</v>
      </c>
      <c r="W100">
        <v>0.16</v>
      </c>
      <c r="X100">
        <v>1.3</v>
      </c>
      <c r="Y100">
        <v>0.05</v>
      </c>
      <c r="Z100" t="s">
        <v>225</v>
      </c>
      <c r="AA100">
        <v>8.1999999999999993</v>
      </c>
      <c r="AB100">
        <v>2.7</v>
      </c>
      <c r="AC100" t="s">
        <v>226</v>
      </c>
      <c r="AD100" t="s">
        <v>226</v>
      </c>
      <c r="AE100">
        <v>0.51</v>
      </c>
      <c r="AF100">
        <v>0.9</v>
      </c>
      <c r="AG100">
        <v>0.84</v>
      </c>
      <c r="AH100">
        <v>1</v>
      </c>
      <c r="AI100">
        <v>13.1</v>
      </c>
      <c r="AJ100">
        <v>0.3</v>
      </c>
      <c r="AK100">
        <v>0.13</v>
      </c>
      <c r="AL100">
        <v>0.11</v>
      </c>
      <c r="AM100" t="s">
        <v>227</v>
      </c>
      <c r="AN100">
        <v>0.13</v>
      </c>
      <c r="AO100" t="s">
        <v>229</v>
      </c>
      <c r="AP100" s="6">
        <v>1535</v>
      </c>
      <c r="AQ100" s="6">
        <f t="shared" si="12"/>
        <v>5372.5</v>
      </c>
      <c r="AR100" t="s">
        <v>224</v>
      </c>
      <c r="AS100">
        <v>4.9000000000000004</v>
      </c>
      <c r="AT100">
        <v>0.5</v>
      </c>
      <c r="AU100">
        <v>113</v>
      </c>
      <c r="AV100">
        <v>77</v>
      </c>
      <c r="AW100">
        <v>12.65</v>
      </c>
      <c r="AX100">
        <v>2.92</v>
      </c>
      <c r="AY100" s="7">
        <v>54.2</v>
      </c>
      <c r="AZ100" s="7">
        <f t="shared" si="13"/>
        <v>189.70000000000002</v>
      </c>
      <c r="BA100">
        <v>3.31</v>
      </c>
      <c r="BB100">
        <v>7.12</v>
      </c>
      <c r="BC100">
        <v>0.08</v>
      </c>
      <c r="BD100">
        <v>0.01</v>
      </c>
      <c r="BE100">
        <v>0.13</v>
      </c>
      <c r="BF100" s="37">
        <v>19.5</v>
      </c>
      <c r="BG100" s="38">
        <f t="shared" si="14"/>
        <v>68.25</v>
      </c>
      <c r="BH100">
        <v>0.3</v>
      </c>
      <c r="BI100">
        <v>0.03</v>
      </c>
      <c r="BJ100" t="s">
        <v>228</v>
      </c>
      <c r="BK100" t="s">
        <v>228</v>
      </c>
      <c r="BL100">
        <v>-0.3</v>
      </c>
      <c r="BM100">
        <v>100</v>
      </c>
      <c r="BN100">
        <v>1.2</v>
      </c>
      <c r="BO100">
        <v>12</v>
      </c>
      <c r="BP100" t="s">
        <v>227</v>
      </c>
      <c r="BQ100">
        <v>164</v>
      </c>
      <c r="BR100" s="8">
        <v>161</v>
      </c>
      <c r="BS100" s="8">
        <f t="shared" si="15"/>
        <v>563.5</v>
      </c>
      <c r="BT100">
        <v>3</v>
      </c>
      <c r="BU100">
        <v>516</v>
      </c>
      <c r="BV100" t="s">
        <v>225</v>
      </c>
      <c r="BW100">
        <v>344</v>
      </c>
    </row>
    <row r="101" spans="1:75">
      <c r="A101" t="s">
        <v>99</v>
      </c>
      <c r="B101">
        <v>594.5</v>
      </c>
      <c r="C101">
        <v>600.20000000000005</v>
      </c>
      <c r="D101">
        <f t="shared" si="8"/>
        <v>5.7000000000000455</v>
      </c>
      <c r="E101" t="s">
        <v>145</v>
      </c>
      <c r="F101">
        <f t="shared" si="9"/>
        <v>181.20360000000002</v>
      </c>
      <c r="G101">
        <f t="shared" si="10"/>
        <v>182.94096000000002</v>
      </c>
      <c r="H101">
        <f t="shared" si="11"/>
        <v>1.7373599999999954</v>
      </c>
      <c r="I101">
        <v>2.69</v>
      </c>
      <c r="J101" t="s">
        <v>224</v>
      </c>
      <c r="K101">
        <v>6</v>
      </c>
      <c r="L101">
        <v>5.2</v>
      </c>
      <c r="M101">
        <v>45.1</v>
      </c>
      <c r="N101">
        <v>210</v>
      </c>
      <c r="O101">
        <v>0.05</v>
      </c>
      <c r="P101">
        <v>126</v>
      </c>
      <c r="Q101">
        <v>2.08</v>
      </c>
      <c r="R101">
        <v>1.0900000000000001</v>
      </c>
      <c r="S101">
        <v>0.48</v>
      </c>
      <c r="T101">
        <v>16.3</v>
      </c>
      <c r="U101">
        <v>2</v>
      </c>
      <c r="V101">
        <v>2</v>
      </c>
      <c r="W101">
        <v>0.41</v>
      </c>
      <c r="X101">
        <v>1.6</v>
      </c>
      <c r="Y101">
        <v>0.09</v>
      </c>
      <c r="Z101" t="s">
        <v>225</v>
      </c>
      <c r="AA101">
        <v>6.9</v>
      </c>
      <c r="AB101">
        <v>5.6</v>
      </c>
      <c r="AC101">
        <v>28</v>
      </c>
      <c r="AD101">
        <v>5</v>
      </c>
      <c r="AE101">
        <v>0.92</v>
      </c>
      <c r="AF101">
        <v>0.7</v>
      </c>
      <c r="AG101">
        <v>1.73</v>
      </c>
      <c r="AH101">
        <v>1</v>
      </c>
      <c r="AI101">
        <v>13</v>
      </c>
      <c r="AJ101">
        <v>0.4</v>
      </c>
      <c r="AK101">
        <v>0.34</v>
      </c>
      <c r="AL101">
        <v>0.09</v>
      </c>
      <c r="AM101" t="s">
        <v>227</v>
      </c>
      <c r="AN101">
        <v>0.2</v>
      </c>
      <c r="AO101" t="s">
        <v>229</v>
      </c>
      <c r="AP101" s="6">
        <v>1285</v>
      </c>
      <c r="AQ101" s="6">
        <f t="shared" si="12"/>
        <v>7324.5000000000582</v>
      </c>
      <c r="AR101" t="s">
        <v>224</v>
      </c>
      <c r="AS101">
        <v>10.3</v>
      </c>
      <c r="AT101">
        <v>0.86</v>
      </c>
      <c r="AU101">
        <v>174</v>
      </c>
      <c r="AV101">
        <v>65</v>
      </c>
      <c r="AW101">
        <v>25.3</v>
      </c>
      <c r="AX101">
        <v>2.75</v>
      </c>
      <c r="AY101" s="7">
        <v>35.4</v>
      </c>
      <c r="AZ101" s="7">
        <f t="shared" si="13"/>
        <v>201.78000000000159</v>
      </c>
      <c r="BA101">
        <v>8.75</v>
      </c>
      <c r="BB101">
        <v>9.83</v>
      </c>
      <c r="BC101">
        <v>0.13</v>
      </c>
      <c r="BD101">
        <v>0.01</v>
      </c>
      <c r="BE101">
        <v>7.0000000000000007E-2</v>
      </c>
      <c r="BF101" s="37">
        <v>12.4</v>
      </c>
      <c r="BG101" s="38">
        <f t="shared" si="14"/>
        <v>70.680000000000561</v>
      </c>
      <c r="BH101">
        <v>0.24</v>
      </c>
      <c r="BI101" t="s">
        <v>228</v>
      </c>
      <c r="BJ101" t="s">
        <v>228</v>
      </c>
      <c r="BK101" t="s">
        <v>228</v>
      </c>
      <c r="BL101">
        <v>0.3</v>
      </c>
      <c r="BM101">
        <v>95.2</v>
      </c>
      <c r="BN101" t="s">
        <v>227</v>
      </c>
      <c r="BO101">
        <v>12</v>
      </c>
      <c r="BP101" t="s">
        <v>227</v>
      </c>
      <c r="BQ101">
        <v>113</v>
      </c>
      <c r="BR101" s="8">
        <v>145</v>
      </c>
      <c r="BS101" s="8">
        <f t="shared" si="15"/>
        <v>826.50000000000659</v>
      </c>
      <c r="BT101">
        <v>1</v>
      </c>
      <c r="BU101">
        <v>368</v>
      </c>
      <c r="BV101" t="s">
        <v>225</v>
      </c>
      <c r="BW101">
        <v>229</v>
      </c>
    </row>
    <row r="102" spans="1:75">
      <c r="A102" t="s">
        <v>100</v>
      </c>
      <c r="B102">
        <v>600.20000000000005</v>
      </c>
      <c r="C102">
        <v>606</v>
      </c>
      <c r="D102">
        <f t="shared" si="8"/>
        <v>5.7999999999999545</v>
      </c>
      <c r="E102" t="s">
        <v>145</v>
      </c>
      <c r="F102">
        <f t="shared" si="9"/>
        <v>182.94096000000002</v>
      </c>
      <c r="G102">
        <f t="shared" si="10"/>
        <v>184.7088</v>
      </c>
      <c r="H102">
        <f t="shared" si="11"/>
        <v>1.7678399999999783</v>
      </c>
      <c r="I102">
        <v>6.21</v>
      </c>
      <c r="J102" t="s">
        <v>224</v>
      </c>
      <c r="K102">
        <v>7.7</v>
      </c>
      <c r="L102">
        <v>5.4</v>
      </c>
      <c r="M102">
        <v>45.4</v>
      </c>
      <c r="N102">
        <v>220</v>
      </c>
      <c r="O102">
        <v>0.03</v>
      </c>
      <c r="P102">
        <v>78</v>
      </c>
      <c r="Q102">
        <v>2.12</v>
      </c>
      <c r="R102">
        <v>1.1399999999999999</v>
      </c>
      <c r="S102">
        <v>0.5</v>
      </c>
      <c r="T102">
        <v>18.399999999999999</v>
      </c>
      <c r="U102">
        <v>1.87</v>
      </c>
      <c r="V102">
        <v>1.8</v>
      </c>
      <c r="W102">
        <v>0.39</v>
      </c>
      <c r="X102">
        <v>1.7</v>
      </c>
      <c r="Y102">
        <v>0.1</v>
      </c>
      <c r="Z102" t="s">
        <v>225</v>
      </c>
      <c r="AA102">
        <v>4.8</v>
      </c>
      <c r="AB102">
        <v>5.7</v>
      </c>
      <c r="AC102">
        <v>24</v>
      </c>
      <c r="AD102" t="s">
        <v>226</v>
      </c>
      <c r="AE102">
        <v>0.97</v>
      </c>
      <c r="AF102">
        <v>0.8</v>
      </c>
      <c r="AG102">
        <v>1.72</v>
      </c>
      <c r="AH102">
        <v>1</v>
      </c>
      <c r="AI102">
        <v>14.5</v>
      </c>
      <c r="AJ102">
        <v>0.3</v>
      </c>
      <c r="AK102">
        <v>0.35</v>
      </c>
      <c r="AL102">
        <v>0.12</v>
      </c>
      <c r="AM102" t="s">
        <v>227</v>
      </c>
      <c r="AN102">
        <v>0.19</v>
      </c>
      <c r="AO102" t="s">
        <v>229</v>
      </c>
      <c r="AP102" s="6">
        <v>1410</v>
      </c>
      <c r="AQ102" s="6">
        <f t="shared" si="12"/>
        <v>8177.9999999999363</v>
      </c>
      <c r="AR102" t="s">
        <v>224</v>
      </c>
      <c r="AS102">
        <v>10.6</v>
      </c>
      <c r="AT102">
        <v>0.82</v>
      </c>
      <c r="AU102">
        <v>183</v>
      </c>
      <c r="AV102">
        <v>58</v>
      </c>
      <c r="AW102">
        <v>25.1</v>
      </c>
      <c r="AX102">
        <v>3.21</v>
      </c>
      <c r="AY102" s="7">
        <v>37.299999999999997</v>
      </c>
      <c r="AZ102" s="7">
        <f t="shared" si="13"/>
        <v>216.3399999999983</v>
      </c>
      <c r="BA102">
        <v>10.1</v>
      </c>
      <c r="BB102">
        <v>8.57</v>
      </c>
      <c r="BC102">
        <v>0.12</v>
      </c>
      <c r="BD102">
        <v>0.03</v>
      </c>
      <c r="BE102">
        <v>0.08</v>
      </c>
      <c r="BF102" s="37">
        <v>11.35</v>
      </c>
      <c r="BG102" s="38">
        <f t="shared" si="14"/>
        <v>65.829999999999487</v>
      </c>
      <c r="BH102">
        <v>0.24</v>
      </c>
      <c r="BI102">
        <v>7.0000000000000007E-2</v>
      </c>
      <c r="BJ102" t="s">
        <v>228</v>
      </c>
      <c r="BK102" t="s">
        <v>228</v>
      </c>
      <c r="BL102">
        <v>-0.2</v>
      </c>
      <c r="BM102">
        <v>96</v>
      </c>
      <c r="BN102" t="s">
        <v>227</v>
      </c>
      <c r="BO102" t="s">
        <v>226</v>
      </c>
      <c r="BP102" t="s">
        <v>227</v>
      </c>
      <c r="BQ102">
        <v>117</v>
      </c>
      <c r="BR102" s="8">
        <v>72</v>
      </c>
      <c r="BS102" s="8">
        <f t="shared" si="15"/>
        <v>417.59999999999673</v>
      </c>
      <c r="BT102">
        <v>2</v>
      </c>
      <c r="BU102">
        <v>370</v>
      </c>
      <c r="BV102" t="s">
        <v>225</v>
      </c>
      <c r="BW102">
        <v>230</v>
      </c>
    </row>
    <row r="103" spans="1:75">
      <c r="A103" t="s">
        <v>101</v>
      </c>
      <c r="B103">
        <v>606</v>
      </c>
      <c r="C103">
        <v>612</v>
      </c>
      <c r="D103">
        <f t="shared" si="8"/>
        <v>6</v>
      </c>
      <c r="E103" t="s">
        <v>145</v>
      </c>
      <c r="F103">
        <f t="shared" si="9"/>
        <v>184.7088</v>
      </c>
      <c r="G103">
        <f t="shared" si="10"/>
        <v>186.5376</v>
      </c>
      <c r="H103">
        <f t="shared" si="11"/>
        <v>1.8288000000000011</v>
      </c>
      <c r="I103">
        <v>6.31</v>
      </c>
      <c r="J103" t="s">
        <v>224</v>
      </c>
      <c r="K103">
        <v>5.8</v>
      </c>
      <c r="L103">
        <v>5.5</v>
      </c>
      <c r="M103">
        <v>46.8</v>
      </c>
      <c r="N103">
        <v>330</v>
      </c>
      <c r="O103">
        <v>0.02</v>
      </c>
      <c r="P103">
        <v>116</v>
      </c>
      <c r="Q103">
        <v>2.2400000000000002</v>
      </c>
      <c r="R103">
        <v>1.18</v>
      </c>
      <c r="S103">
        <v>0.53</v>
      </c>
      <c r="T103">
        <v>16.899999999999999</v>
      </c>
      <c r="U103">
        <v>2</v>
      </c>
      <c r="V103">
        <v>2.9</v>
      </c>
      <c r="W103">
        <v>0.44</v>
      </c>
      <c r="X103">
        <v>1.7</v>
      </c>
      <c r="Y103">
        <v>0.11</v>
      </c>
      <c r="Z103" t="s">
        <v>225</v>
      </c>
      <c r="AA103">
        <v>5.7</v>
      </c>
      <c r="AB103">
        <v>6</v>
      </c>
      <c r="AC103">
        <v>29</v>
      </c>
      <c r="AD103" t="s">
        <v>226</v>
      </c>
      <c r="AE103">
        <v>1.01</v>
      </c>
      <c r="AF103">
        <v>0.7</v>
      </c>
      <c r="AG103">
        <v>1.83</v>
      </c>
      <c r="AH103">
        <v>1</v>
      </c>
      <c r="AI103">
        <v>14</v>
      </c>
      <c r="AJ103">
        <v>0.4</v>
      </c>
      <c r="AK103">
        <v>0.36</v>
      </c>
      <c r="AL103">
        <v>0.14000000000000001</v>
      </c>
      <c r="AM103" t="s">
        <v>227</v>
      </c>
      <c r="AN103">
        <v>0.22</v>
      </c>
      <c r="AO103">
        <v>0.06</v>
      </c>
      <c r="AP103" s="6">
        <v>1360</v>
      </c>
      <c r="AQ103" s="6">
        <f t="shared" si="12"/>
        <v>8160</v>
      </c>
      <c r="AR103" t="s">
        <v>224</v>
      </c>
      <c r="AS103">
        <v>11.4</v>
      </c>
      <c r="AT103">
        <v>0.96</v>
      </c>
      <c r="AU103">
        <v>177</v>
      </c>
      <c r="AV103">
        <v>103</v>
      </c>
      <c r="AW103">
        <v>27.6</v>
      </c>
      <c r="AX103">
        <v>3.2</v>
      </c>
      <c r="AY103" s="7">
        <v>37.299999999999997</v>
      </c>
      <c r="AZ103" s="7">
        <f t="shared" si="13"/>
        <v>223.79999999999998</v>
      </c>
      <c r="BA103">
        <v>11.2</v>
      </c>
      <c r="BB103">
        <v>9.52</v>
      </c>
      <c r="BC103">
        <v>0.14000000000000001</v>
      </c>
      <c r="BD103" t="s">
        <v>228</v>
      </c>
      <c r="BE103">
        <v>0.11</v>
      </c>
      <c r="BF103" s="37">
        <v>12.35</v>
      </c>
      <c r="BG103" s="38">
        <f t="shared" si="14"/>
        <v>74.099999999999994</v>
      </c>
      <c r="BH103">
        <v>0.24</v>
      </c>
      <c r="BI103">
        <v>0.03</v>
      </c>
      <c r="BJ103" t="s">
        <v>228</v>
      </c>
      <c r="BK103" t="s">
        <v>228</v>
      </c>
      <c r="BL103">
        <v>-0.5</v>
      </c>
      <c r="BM103">
        <v>101</v>
      </c>
      <c r="BN103">
        <v>0.7</v>
      </c>
      <c r="BO103">
        <v>6</v>
      </c>
      <c r="BP103" t="s">
        <v>227</v>
      </c>
      <c r="BQ103">
        <v>108</v>
      </c>
      <c r="BR103" s="8">
        <v>118</v>
      </c>
      <c r="BS103" s="8">
        <f t="shared" si="15"/>
        <v>708</v>
      </c>
      <c r="BT103">
        <v>1</v>
      </c>
      <c r="BU103">
        <v>346</v>
      </c>
      <c r="BV103" t="s">
        <v>225</v>
      </c>
      <c r="BW103">
        <v>210</v>
      </c>
    </row>
    <row r="104" spans="1:75">
      <c r="A104" t="s">
        <v>102</v>
      </c>
      <c r="B104">
        <v>612</v>
      </c>
      <c r="C104">
        <v>616</v>
      </c>
      <c r="D104">
        <f t="shared" si="8"/>
        <v>4</v>
      </c>
      <c r="E104" t="s">
        <v>145</v>
      </c>
      <c r="F104">
        <f t="shared" si="9"/>
        <v>186.5376</v>
      </c>
      <c r="G104">
        <f t="shared" si="10"/>
        <v>187.7568</v>
      </c>
      <c r="H104">
        <f t="shared" si="11"/>
        <v>1.2192000000000007</v>
      </c>
      <c r="I104">
        <v>5.25</v>
      </c>
      <c r="J104" t="s">
        <v>224</v>
      </c>
      <c r="K104">
        <v>6.1</v>
      </c>
      <c r="L104">
        <v>5</v>
      </c>
      <c r="M104">
        <v>39.200000000000003</v>
      </c>
      <c r="N104">
        <v>240</v>
      </c>
      <c r="O104">
        <v>0.02</v>
      </c>
      <c r="P104">
        <v>245</v>
      </c>
      <c r="Q104">
        <v>1.87</v>
      </c>
      <c r="R104">
        <v>1.05</v>
      </c>
      <c r="S104">
        <v>0.44</v>
      </c>
      <c r="T104">
        <v>17.8</v>
      </c>
      <c r="U104">
        <v>1.82</v>
      </c>
      <c r="V104">
        <v>1.8</v>
      </c>
      <c r="W104">
        <v>0.38</v>
      </c>
      <c r="X104">
        <v>1.7</v>
      </c>
      <c r="Y104">
        <v>0.09</v>
      </c>
      <c r="Z104" t="s">
        <v>225</v>
      </c>
      <c r="AA104">
        <v>5.7</v>
      </c>
      <c r="AB104">
        <v>5.4</v>
      </c>
      <c r="AC104">
        <v>17</v>
      </c>
      <c r="AD104" t="s">
        <v>226</v>
      </c>
      <c r="AE104">
        <v>0.92</v>
      </c>
      <c r="AF104">
        <v>0.6</v>
      </c>
      <c r="AG104">
        <v>1.49</v>
      </c>
      <c r="AH104">
        <v>1</v>
      </c>
      <c r="AI104">
        <v>12.9</v>
      </c>
      <c r="AJ104">
        <v>0.3</v>
      </c>
      <c r="AK104">
        <v>0.3</v>
      </c>
      <c r="AL104">
        <v>0.08</v>
      </c>
      <c r="AM104" t="s">
        <v>227</v>
      </c>
      <c r="AN104">
        <v>0.16</v>
      </c>
      <c r="AO104" t="s">
        <v>229</v>
      </c>
      <c r="AP104" s="6">
        <v>1310</v>
      </c>
      <c r="AQ104" s="6">
        <f t="shared" si="12"/>
        <v>5240</v>
      </c>
      <c r="AR104" t="s">
        <v>224</v>
      </c>
      <c r="AS104">
        <v>9.6999999999999993</v>
      </c>
      <c r="AT104">
        <v>0.8</v>
      </c>
      <c r="AU104">
        <v>188</v>
      </c>
      <c r="AV104">
        <v>57</v>
      </c>
      <c r="AW104">
        <v>24</v>
      </c>
      <c r="AX104">
        <v>3.2</v>
      </c>
      <c r="AY104" s="7">
        <v>40.6</v>
      </c>
      <c r="AZ104" s="7">
        <f t="shared" si="13"/>
        <v>162.4</v>
      </c>
      <c r="BA104">
        <v>9.39</v>
      </c>
      <c r="BB104">
        <v>8.56</v>
      </c>
      <c r="BC104">
        <v>0.15</v>
      </c>
      <c r="BD104" t="s">
        <v>228</v>
      </c>
      <c r="BE104">
        <v>0.11</v>
      </c>
      <c r="BF104" s="37">
        <v>13.7</v>
      </c>
      <c r="BG104" s="38">
        <f t="shared" si="14"/>
        <v>54.8</v>
      </c>
      <c r="BH104">
        <v>0.24</v>
      </c>
      <c r="BI104">
        <v>0.13</v>
      </c>
      <c r="BJ104">
        <v>0.01</v>
      </c>
      <c r="BK104" t="s">
        <v>228</v>
      </c>
      <c r="BL104">
        <v>0.2</v>
      </c>
      <c r="BM104">
        <v>100.5</v>
      </c>
      <c r="BN104">
        <v>1.3</v>
      </c>
      <c r="BO104">
        <v>49</v>
      </c>
      <c r="BP104" t="s">
        <v>227</v>
      </c>
      <c r="BQ104">
        <v>121</v>
      </c>
      <c r="BR104" s="8">
        <v>313</v>
      </c>
      <c r="BS104" s="8">
        <f t="shared" si="15"/>
        <v>1252</v>
      </c>
      <c r="BT104">
        <v>3</v>
      </c>
      <c r="BU104">
        <v>361</v>
      </c>
      <c r="BV104" t="s">
        <v>225</v>
      </c>
      <c r="BW104">
        <v>283</v>
      </c>
    </row>
    <row r="105" spans="1:75">
      <c r="A105" t="s">
        <v>103</v>
      </c>
      <c r="B105">
        <v>616</v>
      </c>
      <c r="C105">
        <v>621</v>
      </c>
      <c r="D105">
        <f t="shared" si="8"/>
        <v>5</v>
      </c>
      <c r="E105" t="s">
        <v>146</v>
      </c>
      <c r="F105">
        <f t="shared" si="9"/>
        <v>187.7568</v>
      </c>
      <c r="G105">
        <f t="shared" si="10"/>
        <v>189.2808</v>
      </c>
      <c r="H105">
        <f t="shared" si="11"/>
        <v>1.5240000000000009</v>
      </c>
      <c r="I105">
        <v>5.76</v>
      </c>
      <c r="J105" t="s">
        <v>224</v>
      </c>
      <c r="K105">
        <v>5.2</v>
      </c>
      <c r="L105">
        <v>3.9</v>
      </c>
      <c r="M105">
        <v>52.3</v>
      </c>
      <c r="N105">
        <v>160</v>
      </c>
      <c r="O105">
        <v>0.36</v>
      </c>
      <c r="P105">
        <v>47</v>
      </c>
      <c r="Q105">
        <v>1.79</v>
      </c>
      <c r="R105">
        <v>0.91</v>
      </c>
      <c r="S105">
        <v>0.41</v>
      </c>
      <c r="T105">
        <v>18.2</v>
      </c>
      <c r="U105">
        <v>1.89</v>
      </c>
      <c r="V105">
        <v>1.6</v>
      </c>
      <c r="W105">
        <v>0.35</v>
      </c>
      <c r="X105">
        <v>1.4</v>
      </c>
      <c r="Y105">
        <v>0.12</v>
      </c>
      <c r="Z105" t="s">
        <v>225</v>
      </c>
      <c r="AA105">
        <v>4.9000000000000004</v>
      </c>
      <c r="AB105">
        <v>4.4000000000000004</v>
      </c>
      <c r="AC105">
        <v>12</v>
      </c>
      <c r="AD105" t="s">
        <v>226</v>
      </c>
      <c r="AE105">
        <v>0.77</v>
      </c>
      <c r="AF105">
        <v>1.4</v>
      </c>
      <c r="AG105">
        <v>1.46</v>
      </c>
      <c r="AH105">
        <v>1</v>
      </c>
      <c r="AI105">
        <v>16.100000000000001</v>
      </c>
      <c r="AJ105">
        <v>0.3</v>
      </c>
      <c r="AK105">
        <v>0.3</v>
      </c>
      <c r="AL105">
        <v>0.13</v>
      </c>
      <c r="AM105" t="s">
        <v>227</v>
      </c>
      <c r="AN105">
        <v>0.13</v>
      </c>
      <c r="AO105" t="s">
        <v>229</v>
      </c>
      <c r="AP105" s="6">
        <v>551</v>
      </c>
      <c r="AQ105" s="6">
        <f t="shared" si="12"/>
        <v>2755</v>
      </c>
      <c r="AR105">
        <v>2</v>
      </c>
      <c r="AS105">
        <v>8</v>
      </c>
      <c r="AT105">
        <v>0.75</v>
      </c>
      <c r="AU105">
        <v>176</v>
      </c>
      <c r="AV105">
        <v>47</v>
      </c>
      <c r="AW105">
        <v>21.6</v>
      </c>
      <c r="AX105">
        <v>3.1</v>
      </c>
      <c r="AY105" s="7">
        <v>43.1</v>
      </c>
      <c r="AZ105" s="7">
        <f t="shared" si="13"/>
        <v>215.5</v>
      </c>
      <c r="BA105">
        <v>8.1300000000000008</v>
      </c>
      <c r="BB105">
        <v>7.99</v>
      </c>
      <c r="BC105">
        <v>0.11</v>
      </c>
      <c r="BD105">
        <v>0.05</v>
      </c>
      <c r="BE105">
        <v>0.11</v>
      </c>
      <c r="BF105" s="37">
        <v>14.65</v>
      </c>
      <c r="BG105" s="38">
        <f t="shared" si="14"/>
        <v>73.25</v>
      </c>
      <c r="BH105">
        <v>0.27</v>
      </c>
      <c r="BI105">
        <v>7.0000000000000007E-2</v>
      </c>
      <c r="BJ105" t="s">
        <v>228</v>
      </c>
      <c r="BK105" t="s">
        <v>228</v>
      </c>
      <c r="BL105">
        <v>0</v>
      </c>
      <c r="BM105">
        <v>99.2</v>
      </c>
      <c r="BN105">
        <v>1.1000000000000001</v>
      </c>
      <c r="BO105">
        <v>17</v>
      </c>
      <c r="BP105" t="s">
        <v>227</v>
      </c>
      <c r="BQ105">
        <v>129</v>
      </c>
      <c r="BR105" s="8">
        <v>147</v>
      </c>
      <c r="BS105" s="8">
        <f t="shared" si="15"/>
        <v>735</v>
      </c>
      <c r="BT105">
        <v>2</v>
      </c>
      <c r="BU105">
        <v>398</v>
      </c>
      <c r="BV105" t="s">
        <v>225</v>
      </c>
      <c r="BW105">
        <v>276</v>
      </c>
    </row>
    <row r="106" spans="1:75">
      <c r="A106" t="s">
        <v>104</v>
      </c>
      <c r="B106">
        <v>621</v>
      </c>
      <c r="C106">
        <v>626</v>
      </c>
      <c r="D106">
        <f t="shared" si="8"/>
        <v>5</v>
      </c>
      <c r="E106" t="s">
        <v>146</v>
      </c>
      <c r="F106">
        <f t="shared" si="9"/>
        <v>189.2808</v>
      </c>
      <c r="G106">
        <f t="shared" si="10"/>
        <v>190.8048</v>
      </c>
      <c r="H106">
        <f t="shared" si="11"/>
        <v>1.5240000000000009</v>
      </c>
      <c r="I106">
        <v>5.87</v>
      </c>
      <c r="J106" t="s">
        <v>224</v>
      </c>
      <c r="K106">
        <v>2.9</v>
      </c>
      <c r="L106">
        <v>3</v>
      </c>
      <c r="M106">
        <v>52.9</v>
      </c>
      <c r="N106">
        <v>130</v>
      </c>
      <c r="O106">
        <v>0.39</v>
      </c>
      <c r="P106">
        <v>19</v>
      </c>
      <c r="Q106">
        <v>1.5</v>
      </c>
      <c r="R106">
        <v>0.86</v>
      </c>
      <c r="S106">
        <v>0.36</v>
      </c>
      <c r="T106">
        <v>20.9</v>
      </c>
      <c r="U106">
        <v>1.56</v>
      </c>
      <c r="V106">
        <v>1.7</v>
      </c>
      <c r="W106">
        <v>0.31</v>
      </c>
      <c r="X106">
        <v>1</v>
      </c>
      <c r="Y106">
        <v>0.09</v>
      </c>
      <c r="Z106" t="s">
        <v>225</v>
      </c>
      <c r="AA106">
        <v>4</v>
      </c>
      <c r="AB106">
        <v>3.5</v>
      </c>
      <c r="AC106">
        <v>13</v>
      </c>
      <c r="AD106" t="s">
        <v>226</v>
      </c>
      <c r="AE106">
        <v>0.63</v>
      </c>
      <c r="AF106">
        <v>1.2</v>
      </c>
      <c r="AG106">
        <v>1.32</v>
      </c>
      <c r="AH106">
        <v>1</v>
      </c>
      <c r="AI106">
        <v>12.3</v>
      </c>
      <c r="AJ106">
        <v>0.2</v>
      </c>
      <c r="AK106">
        <v>0.25</v>
      </c>
      <c r="AL106">
        <v>0.1</v>
      </c>
      <c r="AM106" t="s">
        <v>227</v>
      </c>
      <c r="AN106">
        <v>0.16</v>
      </c>
      <c r="AO106">
        <v>0.05</v>
      </c>
      <c r="AP106" s="6">
        <v>557</v>
      </c>
      <c r="AQ106" s="6">
        <f t="shared" si="12"/>
        <v>2785</v>
      </c>
      <c r="AR106">
        <v>1</v>
      </c>
      <c r="AS106">
        <v>6.7</v>
      </c>
      <c r="AT106">
        <v>0.64</v>
      </c>
      <c r="AU106">
        <v>187</v>
      </c>
      <c r="AV106">
        <v>46</v>
      </c>
      <c r="AW106">
        <v>18.350000000000001</v>
      </c>
      <c r="AX106">
        <v>3.23</v>
      </c>
      <c r="AY106" s="7">
        <v>48.2</v>
      </c>
      <c r="AZ106" s="7">
        <f t="shared" si="13"/>
        <v>241</v>
      </c>
      <c r="BA106">
        <v>7.19</v>
      </c>
      <c r="BB106">
        <v>7.24</v>
      </c>
      <c r="BC106">
        <v>7.0000000000000007E-2</v>
      </c>
      <c r="BD106">
        <v>0.03</v>
      </c>
      <c r="BE106">
        <v>0.13</v>
      </c>
      <c r="BF106" s="37">
        <v>15</v>
      </c>
      <c r="BG106" s="38">
        <f t="shared" si="14"/>
        <v>75</v>
      </c>
      <c r="BH106">
        <v>0.27</v>
      </c>
      <c r="BI106">
        <v>0.04</v>
      </c>
      <c r="BJ106" t="s">
        <v>228</v>
      </c>
      <c r="BK106" t="s">
        <v>228</v>
      </c>
      <c r="BL106">
        <v>-1</v>
      </c>
      <c r="BM106">
        <v>98.8</v>
      </c>
      <c r="BN106">
        <v>1</v>
      </c>
      <c r="BO106" t="s">
        <v>226</v>
      </c>
      <c r="BP106" t="s">
        <v>227</v>
      </c>
      <c r="BQ106">
        <v>138</v>
      </c>
      <c r="BR106" s="8">
        <v>66</v>
      </c>
      <c r="BS106" s="8">
        <f t="shared" si="15"/>
        <v>330</v>
      </c>
      <c r="BT106">
        <v>3</v>
      </c>
      <c r="BU106">
        <v>441</v>
      </c>
      <c r="BV106" t="s">
        <v>225</v>
      </c>
      <c r="BW106">
        <v>288</v>
      </c>
    </row>
    <row r="107" spans="1:75">
      <c r="A107" t="s">
        <v>105</v>
      </c>
      <c r="B107">
        <v>626</v>
      </c>
      <c r="C107">
        <v>632.5</v>
      </c>
      <c r="D107">
        <f t="shared" si="8"/>
        <v>6.5</v>
      </c>
      <c r="E107" t="s">
        <v>145</v>
      </c>
      <c r="F107">
        <f t="shared" si="9"/>
        <v>190.8048</v>
      </c>
      <c r="G107">
        <f t="shared" si="10"/>
        <v>192.786</v>
      </c>
      <c r="H107">
        <f t="shared" si="11"/>
        <v>1.9812000000000012</v>
      </c>
      <c r="I107">
        <v>7.12</v>
      </c>
      <c r="J107" t="s">
        <v>224</v>
      </c>
      <c r="K107">
        <v>4</v>
      </c>
      <c r="L107">
        <v>3.6</v>
      </c>
      <c r="M107">
        <v>49</v>
      </c>
      <c r="N107">
        <v>180</v>
      </c>
      <c r="O107">
        <v>0.42</v>
      </c>
      <c r="P107">
        <v>32</v>
      </c>
      <c r="Q107">
        <v>1.85</v>
      </c>
      <c r="R107">
        <v>1.1399999999999999</v>
      </c>
      <c r="S107">
        <v>0.4</v>
      </c>
      <c r="T107">
        <v>17.100000000000001</v>
      </c>
      <c r="U107">
        <v>1.88</v>
      </c>
      <c r="V107">
        <v>1.9</v>
      </c>
      <c r="W107">
        <v>0.36</v>
      </c>
      <c r="X107">
        <v>1.1000000000000001</v>
      </c>
      <c r="Y107">
        <v>0.14000000000000001</v>
      </c>
      <c r="Z107" t="s">
        <v>225</v>
      </c>
      <c r="AA107">
        <v>6.9</v>
      </c>
      <c r="AB107">
        <v>4.2</v>
      </c>
      <c r="AC107">
        <v>11</v>
      </c>
      <c r="AD107" t="s">
        <v>226</v>
      </c>
      <c r="AE107">
        <v>0.72</v>
      </c>
      <c r="AF107">
        <v>1.2</v>
      </c>
      <c r="AG107">
        <v>1.54</v>
      </c>
      <c r="AH107">
        <v>1</v>
      </c>
      <c r="AI107">
        <v>20.2</v>
      </c>
      <c r="AJ107">
        <v>0.4</v>
      </c>
      <c r="AK107">
        <v>0.31</v>
      </c>
      <c r="AL107">
        <v>0.09</v>
      </c>
      <c r="AM107" t="s">
        <v>227</v>
      </c>
      <c r="AN107">
        <v>0.17</v>
      </c>
      <c r="AO107" t="s">
        <v>229</v>
      </c>
      <c r="AP107" s="6">
        <v>812</v>
      </c>
      <c r="AQ107" s="6">
        <f t="shared" si="12"/>
        <v>5278</v>
      </c>
      <c r="AR107">
        <v>1</v>
      </c>
      <c r="AS107">
        <v>8.4</v>
      </c>
      <c r="AT107">
        <v>0.78</v>
      </c>
      <c r="AU107">
        <v>165</v>
      </c>
      <c r="AV107">
        <v>54</v>
      </c>
      <c r="AW107">
        <v>22.8</v>
      </c>
      <c r="AX107">
        <v>2.9</v>
      </c>
      <c r="AY107" s="7">
        <v>40.9</v>
      </c>
      <c r="AZ107" s="7">
        <f t="shared" si="13"/>
        <v>265.84999999999997</v>
      </c>
      <c r="BA107">
        <v>8.81</v>
      </c>
      <c r="BB107">
        <v>8.64</v>
      </c>
      <c r="BC107">
        <v>0.09</v>
      </c>
      <c r="BD107">
        <v>0.01</v>
      </c>
      <c r="BE107">
        <v>0.11</v>
      </c>
      <c r="BF107" s="37">
        <v>15.4</v>
      </c>
      <c r="BG107" s="38">
        <f t="shared" si="14"/>
        <v>100.10000000000001</v>
      </c>
      <c r="BH107">
        <v>0.26</v>
      </c>
      <c r="BI107">
        <v>0.04</v>
      </c>
      <c r="BJ107" t="s">
        <v>228</v>
      </c>
      <c r="BK107" t="s">
        <v>228</v>
      </c>
      <c r="BL107">
        <v>-1</v>
      </c>
      <c r="BM107">
        <v>99</v>
      </c>
      <c r="BN107">
        <v>1</v>
      </c>
      <c r="BO107">
        <v>10</v>
      </c>
      <c r="BP107" t="s">
        <v>227</v>
      </c>
      <c r="BQ107">
        <v>126</v>
      </c>
      <c r="BR107" s="8">
        <v>89</v>
      </c>
      <c r="BS107" s="8">
        <f t="shared" si="15"/>
        <v>578.5</v>
      </c>
      <c r="BT107">
        <v>2</v>
      </c>
      <c r="BU107">
        <v>394</v>
      </c>
      <c r="BV107" t="s">
        <v>225</v>
      </c>
      <c r="BW107">
        <v>237</v>
      </c>
    </row>
    <row r="108" spans="1:75">
      <c r="A108" t="s">
        <v>106</v>
      </c>
      <c r="B108">
        <v>632.5</v>
      </c>
      <c r="C108">
        <v>638</v>
      </c>
      <c r="D108">
        <f t="shared" si="8"/>
        <v>5.5</v>
      </c>
      <c r="E108" t="s">
        <v>146</v>
      </c>
      <c r="F108">
        <f t="shared" si="9"/>
        <v>192.786</v>
      </c>
      <c r="G108">
        <f t="shared" si="10"/>
        <v>194.4624</v>
      </c>
      <c r="H108">
        <f t="shared" si="11"/>
        <v>1.676400000000001</v>
      </c>
      <c r="I108">
        <v>5.13</v>
      </c>
      <c r="J108" t="s">
        <v>224</v>
      </c>
      <c r="K108">
        <v>4.0999999999999996</v>
      </c>
      <c r="L108">
        <v>3.2</v>
      </c>
      <c r="M108">
        <v>50.7</v>
      </c>
      <c r="N108">
        <v>110</v>
      </c>
      <c r="O108">
        <v>0.28000000000000003</v>
      </c>
      <c r="P108">
        <v>22</v>
      </c>
      <c r="Q108">
        <v>1.74</v>
      </c>
      <c r="R108">
        <v>0.86</v>
      </c>
      <c r="S108">
        <v>0.39</v>
      </c>
      <c r="T108">
        <v>20.100000000000001</v>
      </c>
      <c r="U108">
        <v>1.64</v>
      </c>
      <c r="V108">
        <v>1.7</v>
      </c>
      <c r="W108">
        <v>0.34</v>
      </c>
      <c r="X108">
        <v>1.2</v>
      </c>
      <c r="Y108">
        <v>0.1</v>
      </c>
      <c r="Z108" t="s">
        <v>225</v>
      </c>
      <c r="AA108">
        <v>4.4000000000000004</v>
      </c>
      <c r="AB108">
        <v>3.7</v>
      </c>
      <c r="AC108">
        <v>11</v>
      </c>
      <c r="AD108" t="s">
        <v>226</v>
      </c>
      <c r="AE108">
        <v>0.66</v>
      </c>
      <c r="AF108">
        <v>1.2</v>
      </c>
      <c r="AG108">
        <v>1.48</v>
      </c>
      <c r="AH108">
        <v>1</v>
      </c>
      <c r="AI108">
        <v>22.9</v>
      </c>
      <c r="AJ108">
        <v>0.2</v>
      </c>
      <c r="AK108">
        <v>0.27</v>
      </c>
      <c r="AL108">
        <v>0.11</v>
      </c>
      <c r="AM108" t="s">
        <v>227</v>
      </c>
      <c r="AN108">
        <v>0.12</v>
      </c>
      <c r="AO108" t="s">
        <v>229</v>
      </c>
      <c r="AP108" s="6">
        <v>616</v>
      </c>
      <c r="AQ108" s="6">
        <f t="shared" si="12"/>
        <v>3388</v>
      </c>
      <c r="AR108">
        <v>1</v>
      </c>
      <c r="AS108">
        <v>7.3</v>
      </c>
      <c r="AT108">
        <v>0.68</v>
      </c>
      <c r="AU108">
        <v>194</v>
      </c>
      <c r="AV108">
        <v>52</v>
      </c>
      <c r="AW108">
        <v>17.649999999999999</v>
      </c>
      <c r="AX108">
        <v>3.15</v>
      </c>
      <c r="AY108" s="7">
        <v>46.6</v>
      </c>
      <c r="AZ108" s="7">
        <f t="shared" si="13"/>
        <v>256.3</v>
      </c>
      <c r="BA108">
        <v>7.34</v>
      </c>
      <c r="BB108">
        <v>7.36</v>
      </c>
      <c r="BC108">
        <v>0.09</v>
      </c>
      <c r="BD108" t="s">
        <v>228</v>
      </c>
      <c r="BE108">
        <v>0.11</v>
      </c>
      <c r="BF108" s="37">
        <v>15.45</v>
      </c>
      <c r="BG108" s="38">
        <f t="shared" si="14"/>
        <v>84.974999999999994</v>
      </c>
      <c r="BH108">
        <v>0.26</v>
      </c>
      <c r="BI108">
        <v>0.04</v>
      </c>
      <c r="BJ108">
        <v>0.01</v>
      </c>
      <c r="BK108" t="s">
        <v>228</v>
      </c>
      <c r="BL108">
        <v>-0.5</v>
      </c>
      <c r="BM108">
        <v>97.6</v>
      </c>
      <c r="BN108">
        <v>0.8</v>
      </c>
      <c r="BO108">
        <v>7</v>
      </c>
      <c r="BP108" t="s">
        <v>227</v>
      </c>
      <c r="BQ108">
        <v>137</v>
      </c>
      <c r="BR108" s="8">
        <v>83</v>
      </c>
      <c r="BS108" s="8">
        <f t="shared" si="15"/>
        <v>456.5</v>
      </c>
      <c r="BT108">
        <v>3</v>
      </c>
      <c r="BU108">
        <v>436</v>
      </c>
      <c r="BV108" t="s">
        <v>225</v>
      </c>
      <c r="BW108">
        <v>287</v>
      </c>
    </row>
    <row r="109" spans="1:75">
      <c r="A109" t="s">
        <v>107</v>
      </c>
      <c r="B109">
        <v>638</v>
      </c>
      <c r="C109">
        <v>644</v>
      </c>
      <c r="D109">
        <f t="shared" si="8"/>
        <v>6</v>
      </c>
      <c r="E109" t="s">
        <v>147</v>
      </c>
      <c r="F109">
        <f t="shared" si="9"/>
        <v>194.4624</v>
      </c>
      <c r="G109">
        <f t="shared" si="10"/>
        <v>196.2912</v>
      </c>
      <c r="H109">
        <f t="shared" si="11"/>
        <v>1.8288000000000011</v>
      </c>
      <c r="I109">
        <v>6.74</v>
      </c>
      <c r="J109" t="s">
        <v>224</v>
      </c>
      <c r="K109">
        <v>5.3</v>
      </c>
      <c r="L109">
        <v>3.1</v>
      </c>
      <c r="M109">
        <v>58.5</v>
      </c>
      <c r="N109">
        <v>140</v>
      </c>
      <c r="O109">
        <v>0.22</v>
      </c>
      <c r="P109">
        <v>25</v>
      </c>
      <c r="Q109">
        <v>1.61</v>
      </c>
      <c r="R109">
        <v>0.87</v>
      </c>
      <c r="S109">
        <v>0.35</v>
      </c>
      <c r="T109">
        <v>20</v>
      </c>
      <c r="U109">
        <v>1.67</v>
      </c>
      <c r="V109">
        <v>1.5</v>
      </c>
      <c r="W109">
        <v>0.3</v>
      </c>
      <c r="X109">
        <v>1.1000000000000001</v>
      </c>
      <c r="Y109">
        <v>0.1</v>
      </c>
      <c r="Z109" t="s">
        <v>225</v>
      </c>
      <c r="AA109">
        <v>4</v>
      </c>
      <c r="AB109">
        <v>3.6</v>
      </c>
      <c r="AC109">
        <v>16</v>
      </c>
      <c r="AD109" t="s">
        <v>226</v>
      </c>
      <c r="AE109">
        <v>0.56999999999999995</v>
      </c>
      <c r="AF109">
        <v>1.2</v>
      </c>
      <c r="AG109">
        <v>1.31</v>
      </c>
      <c r="AH109">
        <v>1</v>
      </c>
      <c r="AI109">
        <v>21.3</v>
      </c>
      <c r="AJ109">
        <v>0.2</v>
      </c>
      <c r="AK109">
        <v>0.25</v>
      </c>
      <c r="AL109">
        <v>0.08</v>
      </c>
      <c r="AM109" t="s">
        <v>227</v>
      </c>
      <c r="AN109">
        <v>0.1</v>
      </c>
      <c r="AO109">
        <v>0.08</v>
      </c>
      <c r="AP109" s="6">
        <v>620</v>
      </c>
      <c r="AQ109" s="6">
        <f t="shared" si="12"/>
        <v>3720</v>
      </c>
      <c r="AR109">
        <v>1</v>
      </c>
      <c r="AS109">
        <v>6.9</v>
      </c>
      <c r="AT109">
        <v>0.62</v>
      </c>
      <c r="AU109">
        <v>194</v>
      </c>
      <c r="AV109">
        <v>42</v>
      </c>
      <c r="AW109">
        <v>17.899999999999999</v>
      </c>
      <c r="AX109">
        <v>3.16</v>
      </c>
      <c r="AY109" s="7">
        <v>48.1</v>
      </c>
      <c r="AZ109" s="7">
        <f t="shared" si="13"/>
        <v>288.60000000000002</v>
      </c>
      <c r="BA109">
        <v>6.78</v>
      </c>
      <c r="BB109">
        <v>7.81</v>
      </c>
      <c r="BC109">
        <v>7.0000000000000007E-2</v>
      </c>
      <c r="BD109" t="s">
        <v>228</v>
      </c>
      <c r="BE109">
        <v>0.11</v>
      </c>
      <c r="BF109" s="37">
        <v>15.05</v>
      </c>
      <c r="BG109" s="38">
        <f t="shared" si="14"/>
        <v>90.300000000000011</v>
      </c>
      <c r="BH109">
        <v>0.27</v>
      </c>
      <c r="BI109">
        <v>0.05</v>
      </c>
      <c r="BJ109">
        <v>0.01</v>
      </c>
      <c r="BK109" t="s">
        <v>228</v>
      </c>
      <c r="BL109">
        <v>0.49</v>
      </c>
      <c r="BM109">
        <v>99.8</v>
      </c>
      <c r="BN109">
        <v>1.1000000000000001</v>
      </c>
      <c r="BO109">
        <v>7</v>
      </c>
      <c r="BP109" t="s">
        <v>227</v>
      </c>
      <c r="BQ109">
        <v>141</v>
      </c>
      <c r="BR109" s="8">
        <v>67</v>
      </c>
      <c r="BS109" s="8">
        <f t="shared" si="15"/>
        <v>402</v>
      </c>
      <c r="BT109">
        <v>3</v>
      </c>
      <c r="BU109">
        <v>432</v>
      </c>
      <c r="BV109" t="s">
        <v>225</v>
      </c>
      <c r="BW109">
        <v>294</v>
      </c>
    </row>
    <row r="110" spans="1:75">
      <c r="A110" t="s">
        <v>108</v>
      </c>
      <c r="B110">
        <v>644</v>
      </c>
      <c r="C110">
        <v>650</v>
      </c>
      <c r="D110">
        <f t="shared" si="8"/>
        <v>6</v>
      </c>
      <c r="E110" t="s">
        <v>146</v>
      </c>
      <c r="F110">
        <f t="shared" si="9"/>
        <v>196.2912</v>
      </c>
      <c r="G110">
        <f t="shared" si="10"/>
        <v>198.12</v>
      </c>
      <c r="H110">
        <f t="shared" si="11"/>
        <v>1.8288000000000011</v>
      </c>
      <c r="I110">
        <v>7.2</v>
      </c>
      <c r="J110" t="s">
        <v>224</v>
      </c>
      <c r="K110">
        <v>4.4000000000000004</v>
      </c>
      <c r="L110">
        <v>2.4</v>
      </c>
      <c r="M110">
        <v>48.6</v>
      </c>
      <c r="N110">
        <v>80</v>
      </c>
      <c r="O110">
        <v>0.22</v>
      </c>
      <c r="P110">
        <v>28</v>
      </c>
      <c r="Q110">
        <v>1.2</v>
      </c>
      <c r="R110">
        <v>0.67</v>
      </c>
      <c r="S110">
        <v>0.34</v>
      </c>
      <c r="T110">
        <v>20.5</v>
      </c>
      <c r="U110">
        <v>1.04</v>
      </c>
      <c r="V110">
        <v>1.4</v>
      </c>
      <c r="W110">
        <v>0.23</v>
      </c>
      <c r="X110">
        <v>0.9</v>
      </c>
      <c r="Y110">
        <v>0.06</v>
      </c>
      <c r="Z110" t="s">
        <v>225</v>
      </c>
      <c r="AA110">
        <v>4.3</v>
      </c>
      <c r="AB110">
        <v>2.9</v>
      </c>
      <c r="AC110" t="s">
        <v>226</v>
      </c>
      <c r="AD110" t="s">
        <v>226</v>
      </c>
      <c r="AE110">
        <v>0.5</v>
      </c>
      <c r="AF110">
        <v>0.9</v>
      </c>
      <c r="AG110">
        <v>0.83</v>
      </c>
      <c r="AH110">
        <v>1</v>
      </c>
      <c r="AI110">
        <v>17.8</v>
      </c>
      <c r="AJ110">
        <v>0.2</v>
      </c>
      <c r="AK110">
        <v>0.2</v>
      </c>
      <c r="AL110">
        <v>7.0000000000000007E-2</v>
      </c>
      <c r="AM110" t="s">
        <v>227</v>
      </c>
      <c r="AN110">
        <v>0.1</v>
      </c>
      <c r="AO110" t="s">
        <v>229</v>
      </c>
      <c r="AP110" s="6">
        <v>752</v>
      </c>
      <c r="AQ110" s="6">
        <f t="shared" si="12"/>
        <v>4512</v>
      </c>
      <c r="AR110">
        <v>1</v>
      </c>
      <c r="AS110">
        <v>5.6</v>
      </c>
      <c r="AT110">
        <v>0.53</v>
      </c>
      <c r="AU110">
        <v>167</v>
      </c>
      <c r="AV110">
        <v>42</v>
      </c>
      <c r="AW110">
        <v>17.55</v>
      </c>
      <c r="AX110">
        <v>3.25</v>
      </c>
      <c r="AY110" s="7">
        <v>49.3</v>
      </c>
      <c r="AZ110" s="7">
        <f t="shared" si="13"/>
        <v>295.79999999999995</v>
      </c>
      <c r="BA110">
        <v>4.93</v>
      </c>
      <c r="BB110">
        <v>8.24</v>
      </c>
      <c r="BC110">
        <v>0.06</v>
      </c>
      <c r="BD110">
        <v>0.05</v>
      </c>
      <c r="BE110">
        <v>0.12</v>
      </c>
      <c r="BF110" s="37">
        <v>15.7</v>
      </c>
      <c r="BG110" s="38">
        <f t="shared" si="14"/>
        <v>94.199999999999989</v>
      </c>
      <c r="BH110">
        <v>0.3</v>
      </c>
      <c r="BI110">
        <v>0.08</v>
      </c>
      <c r="BJ110" t="s">
        <v>228</v>
      </c>
      <c r="BK110" t="s">
        <v>228</v>
      </c>
      <c r="BL110">
        <v>-0.4</v>
      </c>
      <c r="BM110">
        <v>99.2</v>
      </c>
      <c r="BN110">
        <v>1.3</v>
      </c>
      <c r="BO110">
        <v>6</v>
      </c>
      <c r="BP110" t="s">
        <v>227</v>
      </c>
      <c r="BQ110">
        <v>150</v>
      </c>
      <c r="BR110" s="8">
        <v>88</v>
      </c>
      <c r="BS110" s="8">
        <f t="shared" si="15"/>
        <v>528</v>
      </c>
      <c r="BT110">
        <v>3</v>
      </c>
      <c r="BU110">
        <v>467</v>
      </c>
      <c r="BV110" t="s">
        <v>225</v>
      </c>
      <c r="BW110">
        <v>316</v>
      </c>
    </row>
    <row r="111" spans="1:75">
      <c r="A111" t="s">
        <v>109</v>
      </c>
      <c r="B111">
        <v>650</v>
      </c>
      <c r="C111">
        <v>656</v>
      </c>
      <c r="D111">
        <f t="shared" si="8"/>
        <v>6</v>
      </c>
      <c r="E111" t="s">
        <v>145</v>
      </c>
      <c r="F111">
        <f t="shared" si="9"/>
        <v>198.12</v>
      </c>
      <c r="G111">
        <f t="shared" si="10"/>
        <v>199.94880000000001</v>
      </c>
      <c r="H111">
        <f t="shared" si="11"/>
        <v>1.8288000000000011</v>
      </c>
      <c r="I111">
        <v>6.56</v>
      </c>
      <c r="J111" t="s">
        <v>224</v>
      </c>
      <c r="K111">
        <v>3</v>
      </c>
      <c r="L111">
        <v>3.5</v>
      </c>
      <c r="M111">
        <v>42.4</v>
      </c>
      <c r="N111">
        <v>130</v>
      </c>
      <c r="O111">
        <v>0.2</v>
      </c>
      <c r="P111">
        <v>36</v>
      </c>
      <c r="Q111">
        <v>1.77</v>
      </c>
      <c r="R111">
        <v>1.01</v>
      </c>
      <c r="S111">
        <v>0.36</v>
      </c>
      <c r="T111">
        <v>15</v>
      </c>
      <c r="U111">
        <v>1.69</v>
      </c>
      <c r="V111">
        <v>1.7</v>
      </c>
      <c r="W111">
        <v>0.36</v>
      </c>
      <c r="X111">
        <v>1.4</v>
      </c>
      <c r="Y111">
        <v>0.12</v>
      </c>
      <c r="Z111" t="s">
        <v>225</v>
      </c>
      <c r="AA111">
        <v>6.4</v>
      </c>
      <c r="AB111">
        <v>4</v>
      </c>
      <c r="AC111" t="s">
        <v>226</v>
      </c>
      <c r="AD111" t="s">
        <v>226</v>
      </c>
      <c r="AE111">
        <v>0.69</v>
      </c>
      <c r="AF111">
        <v>0.8</v>
      </c>
      <c r="AG111">
        <v>1.57</v>
      </c>
      <c r="AH111">
        <v>1</v>
      </c>
      <c r="AI111">
        <v>17.399999999999999</v>
      </c>
      <c r="AJ111">
        <v>0.4</v>
      </c>
      <c r="AK111">
        <v>0.28999999999999998</v>
      </c>
      <c r="AL111">
        <v>0.11</v>
      </c>
      <c r="AM111" t="s">
        <v>227</v>
      </c>
      <c r="AN111">
        <v>0.13</v>
      </c>
      <c r="AO111" t="s">
        <v>229</v>
      </c>
      <c r="AP111" s="6">
        <v>933</v>
      </c>
      <c r="AQ111" s="6">
        <f t="shared" si="12"/>
        <v>5598</v>
      </c>
      <c r="AR111">
        <v>1</v>
      </c>
      <c r="AS111">
        <v>8</v>
      </c>
      <c r="AT111">
        <v>0.77</v>
      </c>
      <c r="AU111">
        <v>142</v>
      </c>
      <c r="AV111">
        <v>50</v>
      </c>
      <c r="AW111">
        <v>22.6</v>
      </c>
      <c r="AX111">
        <v>2.93</v>
      </c>
      <c r="AY111" s="7">
        <v>41.2</v>
      </c>
      <c r="AZ111" s="7">
        <f t="shared" si="13"/>
        <v>247.20000000000002</v>
      </c>
      <c r="BA111">
        <v>7.05</v>
      </c>
      <c r="BB111">
        <v>9.5299999999999994</v>
      </c>
      <c r="BC111">
        <v>0.08</v>
      </c>
      <c r="BD111">
        <v>0.01</v>
      </c>
      <c r="BE111">
        <v>0.1</v>
      </c>
      <c r="BF111" s="37">
        <v>15</v>
      </c>
      <c r="BG111" s="38">
        <f t="shared" si="14"/>
        <v>90</v>
      </c>
      <c r="BH111">
        <v>0.26</v>
      </c>
      <c r="BI111">
        <v>0.08</v>
      </c>
      <c r="BJ111" t="s">
        <v>228</v>
      </c>
      <c r="BK111" t="s">
        <v>228</v>
      </c>
      <c r="BL111">
        <v>0.59</v>
      </c>
      <c r="BM111">
        <v>99.4</v>
      </c>
      <c r="BN111" t="s">
        <v>227</v>
      </c>
      <c r="BO111">
        <v>14</v>
      </c>
      <c r="BP111" t="s">
        <v>227</v>
      </c>
      <c r="BQ111">
        <v>121</v>
      </c>
      <c r="BR111" s="8">
        <v>77</v>
      </c>
      <c r="BS111" s="8">
        <f t="shared" si="15"/>
        <v>462</v>
      </c>
      <c r="BT111">
        <v>1</v>
      </c>
      <c r="BU111">
        <v>387</v>
      </c>
      <c r="BV111" t="s">
        <v>225</v>
      </c>
      <c r="BW111">
        <v>246</v>
      </c>
    </row>
    <row r="112" spans="1:75">
      <c r="A112" t="s">
        <v>110</v>
      </c>
      <c r="B112">
        <v>656</v>
      </c>
      <c r="C112">
        <v>661</v>
      </c>
      <c r="D112">
        <f t="shared" si="8"/>
        <v>5</v>
      </c>
      <c r="E112" t="s">
        <v>145</v>
      </c>
      <c r="F112">
        <f t="shared" si="9"/>
        <v>199.94880000000001</v>
      </c>
      <c r="G112">
        <f t="shared" si="10"/>
        <v>201.47280000000001</v>
      </c>
      <c r="H112">
        <f t="shared" si="11"/>
        <v>1.5240000000000009</v>
      </c>
      <c r="I112">
        <v>5.33</v>
      </c>
      <c r="J112" t="s">
        <v>224</v>
      </c>
      <c r="K112">
        <v>2.6</v>
      </c>
      <c r="L112">
        <v>4.5999999999999996</v>
      </c>
      <c r="M112">
        <v>63</v>
      </c>
      <c r="N112">
        <v>230</v>
      </c>
      <c r="O112">
        <v>0.09</v>
      </c>
      <c r="P112">
        <v>49</v>
      </c>
      <c r="Q112">
        <v>2.4500000000000002</v>
      </c>
      <c r="R112">
        <v>1.33</v>
      </c>
      <c r="S112">
        <v>0.54</v>
      </c>
      <c r="T112">
        <v>18.7</v>
      </c>
      <c r="U112">
        <v>2.21</v>
      </c>
      <c r="V112">
        <v>2.1</v>
      </c>
      <c r="W112">
        <v>0.49</v>
      </c>
      <c r="X112">
        <v>1.6</v>
      </c>
      <c r="Y112">
        <v>0.18</v>
      </c>
      <c r="Z112" t="s">
        <v>225</v>
      </c>
      <c r="AA112">
        <v>8</v>
      </c>
      <c r="AB112">
        <v>5.4</v>
      </c>
      <c r="AC112">
        <v>26</v>
      </c>
      <c r="AD112">
        <v>5</v>
      </c>
      <c r="AE112">
        <v>0.97</v>
      </c>
      <c r="AF112">
        <v>1</v>
      </c>
      <c r="AG112">
        <v>2.06</v>
      </c>
      <c r="AH112">
        <v>1</v>
      </c>
      <c r="AI112">
        <v>20.9</v>
      </c>
      <c r="AJ112">
        <v>0.6</v>
      </c>
      <c r="AK112">
        <v>0.44</v>
      </c>
      <c r="AL112">
        <v>0.15</v>
      </c>
      <c r="AM112" t="s">
        <v>227</v>
      </c>
      <c r="AN112">
        <v>0.26</v>
      </c>
      <c r="AO112" t="s">
        <v>229</v>
      </c>
      <c r="AP112" s="6">
        <v>1005</v>
      </c>
      <c r="AQ112" s="6">
        <f t="shared" si="12"/>
        <v>5025</v>
      </c>
      <c r="AR112" t="s">
        <v>224</v>
      </c>
      <c r="AS112">
        <v>10.6</v>
      </c>
      <c r="AT112">
        <v>1.19</v>
      </c>
      <c r="AU112">
        <v>194</v>
      </c>
      <c r="AV112">
        <v>64</v>
      </c>
      <c r="AW112">
        <v>24.7</v>
      </c>
      <c r="AX112">
        <v>3</v>
      </c>
      <c r="AY112" s="7">
        <v>39.200000000000003</v>
      </c>
      <c r="AZ112" s="7">
        <f t="shared" si="13"/>
        <v>196</v>
      </c>
      <c r="BA112">
        <v>9.35</v>
      </c>
      <c r="BB112">
        <v>8.8800000000000008</v>
      </c>
      <c r="BC112">
        <v>0.11</v>
      </c>
      <c r="BD112">
        <v>0.01</v>
      </c>
      <c r="BE112">
        <v>0.1</v>
      </c>
      <c r="BF112" s="37">
        <v>14.8</v>
      </c>
      <c r="BG112" s="38">
        <f t="shared" si="14"/>
        <v>74</v>
      </c>
      <c r="BH112">
        <v>0.26</v>
      </c>
      <c r="BI112">
        <v>0.08</v>
      </c>
      <c r="BJ112" t="s">
        <v>228</v>
      </c>
      <c r="BK112" t="s">
        <v>228</v>
      </c>
      <c r="BL112">
        <v>-0.3</v>
      </c>
      <c r="BM112">
        <v>100</v>
      </c>
      <c r="BN112" t="s">
        <v>227</v>
      </c>
      <c r="BO112" t="s">
        <v>226</v>
      </c>
      <c r="BP112" t="s">
        <v>227</v>
      </c>
      <c r="BQ112">
        <v>113</v>
      </c>
      <c r="BR112" s="8">
        <v>55</v>
      </c>
      <c r="BS112" s="8">
        <f t="shared" si="15"/>
        <v>275</v>
      </c>
      <c r="BT112" t="s">
        <v>224</v>
      </c>
      <c r="BU112">
        <v>362</v>
      </c>
      <c r="BV112" t="s">
        <v>225</v>
      </c>
      <c r="BW112">
        <v>220</v>
      </c>
    </row>
    <row r="113" spans="1:75">
      <c r="A113" t="s">
        <v>111</v>
      </c>
      <c r="B113">
        <v>661</v>
      </c>
      <c r="C113">
        <v>666</v>
      </c>
      <c r="D113">
        <f t="shared" si="8"/>
        <v>5</v>
      </c>
      <c r="E113" t="s">
        <v>145</v>
      </c>
      <c r="F113">
        <f t="shared" si="9"/>
        <v>201.47280000000001</v>
      </c>
      <c r="G113">
        <f t="shared" si="10"/>
        <v>202.99680000000001</v>
      </c>
      <c r="H113">
        <f t="shared" si="11"/>
        <v>1.5240000000000009</v>
      </c>
      <c r="I113">
        <v>5.67</v>
      </c>
      <c r="J113" t="s">
        <v>224</v>
      </c>
      <c r="K113">
        <v>4.2</v>
      </c>
      <c r="L113">
        <v>6.1</v>
      </c>
      <c r="M113">
        <v>54</v>
      </c>
      <c r="N113">
        <v>320</v>
      </c>
      <c r="O113">
        <v>0.05</v>
      </c>
      <c r="P113">
        <v>149</v>
      </c>
      <c r="Q113">
        <v>2.77</v>
      </c>
      <c r="R113">
        <v>1.43</v>
      </c>
      <c r="S113">
        <v>0.62</v>
      </c>
      <c r="T113">
        <v>12.9</v>
      </c>
      <c r="U113">
        <v>2.3199999999999998</v>
      </c>
      <c r="V113">
        <v>2.2000000000000002</v>
      </c>
      <c r="W113">
        <v>0.44</v>
      </c>
      <c r="X113">
        <v>1.8</v>
      </c>
      <c r="Y113">
        <v>7.0000000000000007E-2</v>
      </c>
      <c r="Z113" t="s">
        <v>225</v>
      </c>
      <c r="AA113">
        <v>7.2</v>
      </c>
      <c r="AB113">
        <v>6.4</v>
      </c>
      <c r="AC113">
        <v>75</v>
      </c>
      <c r="AD113" t="s">
        <v>226</v>
      </c>
      <c r="AE113">
        <v>1.05</v>
      </c>
      <c r="AF113">
        <v>0.8</v>
      </c>
      <c r="AG113">
        <v>2.13</v>
      </c>
      <c r="AH113">
        <v>1</v>
      </c>
      <c r="AI113">
        <v>14.8</v>
      </c>
      <c r="AJ113">
        <v>0.5</v>
      </c>
      <c r="AK113">
        <v>0.38</v>
      </c>
      <c r="AL113">
        <v>0.18</v>
      </c>
      <c r="AM113" t="s">
        <v>227</v>
      </c>
      <c r="AN113">
        <v>0.09</v>
      </c>
      <c r="AO113" t="s">
        <v>229</v>
      </c>
      <c r="AP113" s="6">
        <v>1150</v>
      </c>
      <c r="AQ113" s="6">
        <f t="shared" si="12"/>
        <v>5750</v>
      </c>
      <c r="AR113" t="s">
        <v>224</v>
      </c>
      <c r="AS113">
        <v>13.8</v>
      </c>
      <c r="AT113">
        <v>1.1200000000000001</v>
      </c>
      <c r="AU113">
        <v>152</v>
      </c>
      <c r="AV113">
        <v>67</v>
      </c>
      <c r="AW113">
        <v>33.1</v>
      </c>
      <c r="AX113">
        <v>3.01</v>
      </c>
      <c r="AY113" s="7">
        <v>27.8</v>
      </c>
      <c r="AZ113" s="7">
        <f t="shared" si="13"/>
        <v>139</v>
      </c>
      <c r="BA113">
        <v>13</v>
      </c>
      <c r="BB113">
        <v>10.35</v>
      </c>
      <c r="BC113">
        <v>0.16</v>
      </c>
      <c r="BD113">
        <v>0.03</v>
      </c>
      <c r="BE113">
        <v>0.08</v>
      </c>
      <c r="BF113" s="37">
        <v>10.9</v>
      </c>
      <c r="BG113" s="38">
        <f t="shared" si="14"/>
        <v>54.5</v>
      </c>
      <c r="BH113">
        <v>0.23</v>
      </c>
      <c r="BI113">
        <v>0.01</v>
      </c>
      <c r="BJ113" t="s">
        <v>228</v>
      </c>
      <c r="BK113" t="s">
        <v>228</v>
      </c>
      <c r="BL113">
        <v>0.59</v>
      </c>
      <c r="BM113">
        <v>99.3</v>
      </c>
      <c r="BN113" t="s">
        <v>227</v>
      </c>
      <c r="BO113">
        <v>9</v>
      </c>
      <c r="BP113" t="s">
        <v>227</v>
      </c>
      <c r="BQ113">
        <v>85</v>
      </c>
      <c r="BR113" s="8">
        <v>167</v>
      </c>
      <c r="BS113" s="8">
        <f t="shared" si="15"/>
        <v>835</v>
      </c>
      <c r="BT113" t="s">
        <v>224</v>
      </c>
      <c r="BU113">
        <v>271</v>
      </c>
      <c r="BV113" t="s">
        <v>225</v>
      </c>
      <c r="BW113">
        <v>138</v>
      </c>
    </row>
    <row r="114" spans="1:75">
      <c r="A114" t="s">
        <v>112</v>
      </c>
      <c r="B114">
        <v>666</v>
      </c>
      <c r="C114">
        <v>671</v>
      </c>
      <c r="D114">
        <f t="shared" si="8"/>
        <v>5</v>
      </c>
      <c r="E114" t="s">
        <v>145</v>
      </c>
      <c r="F114">
        <f t="shared" si="9"/>
        <v>202.99680000000001</v>
      </c>
      <c r="G114">
        <f t="shared" si="10"/>
        <v>204.52080000000001</v>
      </c>
      <c r="H114">
        <f t="shared" si="11"/>
        <v>1.5240000000000009</v>
      </c>
      <c r="I114">
        <v>5.18</v>
      </c>
      <c r="J114" t="s">
        <v>224</v>
      </c>
      <c r="K114">
        <v>4.0999999999999996</v>
      </c>
      <c r="L114">
        <v>5.0999999999999996</v>
      </c>
      <c r="M114">
        <v>61.5</v>
      </c>
      <c r="N114">
        <v>270</v>
      </c>
      <c r="O114">
        <v>0.16</v>
      </c>
      <c r="P114">
        <v>273</v>
      </c>
      <c r="Q114">
        <v>2.65</v>
      </c>
      <c r="R114">
        <v>1.29</v>
      </c>
      <c r="S114">
        <v>0.54</v>
      </c>
      <c r="T114">
        <v>13</v>
      </c>
      <c r="U114">
        <v>2.71</v>
      </c>
      <c r="V114">
        <v>2</v>
      </c>
      <c r="W114">
        <v>0.49</v>
      </c>
      <c r="X114">
        <v>2.2000000000000002</v>
      </c>
      <c r="Y114">
        <v>0.16</v>
      </c>
      <c r="Z114" t="s">
        <v>225</v>
      </c>
      <c r="AA114">
        <v>8.6</v>
      </c>
      <c r="AB114">
        <v>5.8</v>
      </c>
      <c r="AC114">
        <v>43</v>
      </c>
      <c r="AD114">
        <v>10</v>
      </c>
      <c r="AE114">
        <v>1.02</v>
      </c>
      <c r="AF114">
        <v>0.5</v>
      </c>
      <c r="AG114">
        <v>2.0099999999999998</v>
      </c>
      <c r="AH114">
        <v>1</v>
      </c>
      <c r="AI114">
        <v>19.3</v>
      </c>
      <c r="AJ114">
        <v>0.6</v>
      </c>
      <c r="AK114">
        <v>0.42</v>
      </c>
      <c r="AL114">
        <v>0.11</v>
      </c>
      <c r="AM114" t="s">
        <v>227</v>
      </c>
      <c r="AN114">
        <v>0.16</v>
      </c>
      <c r="AO114" t="s">
        <v>229</v>
      </c>
      <c r="AP114" s="6">
        <v>899</v>
      </c>
      <c r="AQ114" s="6">
        <f t="shared" si="12"/>
        <v>4495</v>
      </c>
      <c r="AR114">
        <v>1</v>
      </c>
      <c r="AS114">
        <v>10.6</v>
      </c>
      <c r="AT114">
        <v>1.0900000000000001</v>
      </c>
      <c r="AU114">
        <v>144</v>
      </c>
      <c r="AV114">
        <v>58</v>
      </c>
      <c r="AW114">
        <v>29.9</v>
      </c>
      <c r="AX114">
        <v>2.66</v>
      </c>
      <c r="AY114" s="7">
        <v>31</v>
      </c>
      <c r="AZ114" s="7">
        <f t="shared" si="13"/>
        <v>155</v>
      </c>
      <c r="BA114">
        <v>9.32</v>
      </c>
      <c r="BB114">
        <v>11.35</v>
      </c>
      <c r="BC114">
        <v>0.11</v>
      </c>
      <c r="BD114">
        <v>0.03</v>
      </c>
      <c r="BE114">
        <v>0.08</v>
      </c>
      <c r="BF114" s="37">
        <v>13.7</v>
      </c>
      <c r="BG114" s="38">
        <f t="shared" si="14"/>
        <v>68.5</v>
      </c>
      <c r="BH114">
        <v>0.25</v>
      </c>
      <c r="BI114">
        <v>0.03</v>
      </c>
      <c r="BJ114" t="s">
        <v>228</v>
      </c>
      <c r="BK114" t="s">
        <v>228</v>
      </c>
      <c r="BL114">
        <v>1.38</v>
      </c>
      <c r="BM114">
        <v>99.8</v>
      </c>
      <c r="BN114" t="s">
        <v>227</v>
      </c>
      <c r="BO114">
        <v>8</v>
      </c>
      <c r="BP114" t="s">
        <v>227</v>
      </c>
      <c r="BQ114">
        <v>109</v>
      </c>
      <c r="BR114" s="8">
        <v>407</v>
      </c>
      <c r="BS114" s="8">
        <f t="shared" si="15"/>
        <v>2035</v>
      </c>
      <c r="BT114" t="s">
        <v>224</v>
      </c>
      <c r="BU114">
        <v>350</v>
      </c>
      <c r="BV114" t="s">
        <v>225</v>
      </c>
      <c r="BW114">
        <v>155</v>
      </c>
    </row>
    <row r="115" spans="1:75">
      <c r="A115" t="s">
        <v>113</v>
      </c>
      <c r="B115">
        <v>671</v>
      </c>
      <c r="C115">
        <v>676</v>
      </c>
      <c r="D115">
        <f t="shared" si="8"/>
        <v>5</v>
      </c>
      <c r="E115" t="s">
        <v>145</v>
      </c>
      <c r="F115">
        <f t="shared" si="9"/>
        <v>204.52080000000001</v>
      </c>
      <c r="G115">
        <f t="shared" si="10"/>
        <v>206.04480000000001</v>
      </c>
      <c r="H115">
        <f t="shared" si="11"/>
        <v>1.5240000000000009</v>
      </c>
      <c r="I115">
        <v>5.91</v>
      </c>
      <c r="J115" t="s">
        <v>224</v>
      </c>
      <c r="K115">
        <v>2.2000000000000002</v>
      </c>
      <c r="L115">
        <v>3.7</v>
      </c>
      <c r="M115">
        <v>50.1</v>
      </c>
      <c r="N115">
        <v>230</v>
      </c>
      <c r="O115">
        <v>0.14000000000000001</v>
      </c>
      <c r="P115">
        <v>90</v>
      </c>
      <c r="Q115">
        <v>2.0299999999999998</v>
      </c>
      <c r="R115">
        <v>1.05</v>
      </c>
      <c r="S115">
        <v>0.41</v>
      </c>
      <c r="T115">
        <v>17.3</v>
      </c>
      <c r="U115">
        <v>1.85</v>
      </c>
      <c r="V115">
        <v>1.7</v>
      </c>
      <c r="W115">
        <v>0.4</v>
      </c>
      <c r="X115">
        <v>1.2</v>
      </c>
      <c r="Y115">
        <v>0.12</v>
      </c>
      <c r="Z115" t="s">
        <v>225</v>
      </c>
      <c r="AA115">
        <v>4.7</v>
      </c>
      <c r="AB115">
        <v>4.5999999999999996</v>
      </c>
      <c r="AC115">
        <v>17</v>
      </c>
      <c r="AD115" t="s">
        <v>226</v>
      </c>
      <c r="AE115">
        <v>0.77</v>
      </c>
      <c r="AF115">
        <v>0.8</v>
      </c>
      <c r="AG115">
        <v>1.52</v>
      </c>
      <c r="AH115">
        <v>1</v>
      </c>
      <c r="AI115">
        <v>16.399999999999999</v>
      </c>
      <c r="AJ115">
        <v>0.3</v>
      </c>
      <c r="AK115">
        <v>0.32</v>
      </c>
      <c r="AL115">
        <v>0.1</v>
      </c>
      <c r="AM115" t="s">
        <v>227</v>
      </c>
      <c r="AN115">
        <v>0.17</v>
      </c>
      <c r="AO115" t="s">
        <v>229</v>
      </c>
      <c r="AP115" s="6">
        <v>870</v>
      </c>
      <c r="AQ115" s="6">
        <f t="shared" si="12"/>
        <v>4350</v>
      </c>
      <c r="AR115" t="s">
        <v>224</v>
      </c>
      <c r="AS115">
        <v>8.4</v>
      </c>
      <c r="AT115">
        <v>0.84</v>
      </c>
      <c r="AU115">
        <v>168</v>
      </c>
      <c r="AV115">
        <v>48</v>
      </c>
      <c r="AW115">
        <v>23.5</v>
      </c>
      <c r="AX115">
        <v>3.09</v>
      </c>
      <c r="AY115" s="7">
        <v>41.2</v>
      </c>
      <c r="AZ115" s="7">
        <f t="shared" si="13"/>
        <v>206</v>
      </c>
      <c r="BA115">
        <v>8.43</v>
      </c>
      <c r="BB115">
        <v>8.6999999999999993</v>
      </c>
      <c r="BC115">
        <v>0.09</v>
      </c>
      <c r="BD115">
        <v>0.02</v>
      </c>
      <c r="BE115">
        <v>0.12</v>
      </c>
      <c r="BF115" s="37">
        <v>13.85</v>
      </c>
      <c r="BG115" s="38">
        <f t="shared" si="14"/>
        <v>69.25</v>
      </c>
      <c r="BH115">
        <v>0.26</v>
      </c>
      <c r="BI115" t="s">
        <v>228</v>
      </c>
      <c r="BJ115" t="s">
        <v>228</v>
      </c>
      <c r="BK115" t="s">
        <v>228</v>
      </c>
      <c r="BL115">
        <v>0.2</v>
      </c>
      <c r="BM115">
        <v>99.5</v>
      </c>
      <c r="BN115" t="s">
        <v>227</v>
      </c>
      <c r="BO115" t="s">
        <v>226</v>
      </c>
      <c r="BP115" t="s">
        <v>227</v>
      </c>
      <c r="BQ115">
        <v>113</v>
      </c>
      <c r="BR115" s="8">
        <v>221</v>
      </c>
      <c r="BS115" s="8">
        <f t="shared" si="15"/>
        <v>1105</v>
      </c>
      <c r="BT115" t="s">
        <v>224</v>
      </c>
      <c r="BU115">
        <v>378</v>
      </c>
      <c r="BV115" t="s">
        <v>225</v>
      </c>
      <c r="BW115">
        <v>246</v>
      </c>
    </row>
    <row r="116" spans="1:75">
      <c r="A116" t="s">
        <v>114</v>
      </c>
      <c r="B116">
        <v>676</v>
      </c>
      <c r="C116">
        <v>681</v>
      </c>
      <c r="D116">
        <f t="shared" si="8"/>
        <v>5</v>
      </c>
      <c r="E116" t="s">
        <v>145</v>
      </c>
      <c r="F116">
        <f t="shared" si="9"/>
        <v>206.04480000000001</v>
      </c>
      <c r="G116">
        <f t="shared" si="10"/>
        <v>207.56880000000001</v>
      </c>
      <c r="H116">
        <f t="shared" si="11"/>
        <v>1.5240000000000009</v>
      </c>
      <c r="I116">
        <v>5.16</v>
      </c>
      <c r="J116" t="s">
        <v>224</v>
      </c>
      <c r="K116">
        <v>3</v>
      </c>
      <c r="L116">
        <v>5</v>
      </c>
      <c r="M116">
        <v>72.7</v>
      </c>
      <c r="N116">
        <v>350</v>
      </c>
      <c r="O116">
        <v>0.15</v>
      </c>
      <c r="P116">
        <v>239</v>
      </c>
      <c r="Q116">
        <v>2.83</v>
      </c>
      <c r="R116">
        <v>1.39</v>
      </c>
      <c r="S116">
        <v>0.56000000000000005</v>
      </c>
      <c r="T116">
        <v>15.5</v>
      </c>
      <c r="U116">
        <v>2.42</v>
      </c>
      <c r="V116">
        <v>1.8</v>
      </c>
      <c r="W116">
        <v>0.52</v>
      </c>
      <c r="X116">
        <v>1.9</v>
      </c>
      <c r="Y116">
        <v>0.14000000000000001</v>
      </c>
      <c r="Z116" t="s">
        <v>225</v>
      </c>
      <c r="AA116">
        <v>5.0999999999999996</v>
      </c>
      <c r="AB116">
        <v>5.7</v>
      </c>
      <c r="AC116">
        <v>72</v>
      </c>
      <c r="AD116" t="s">
        <v>226</v>
      </c>
      <c r="AE116">
        <v>1.05</v>
      </c>
      <c r="AF116">
        <v>0.8</v>
      </c>
      <c r="AG116">
        <v>1.96</v>
      </c>
      <c r="AH116">
        <v>1</v>
      </c>
      <c r="AI116">
        <v>25.8</v>
      </c>
      <c r="AJ116">
        <v>0.4</v>
      </c>
      <c r="AK116">
        <v>0.4</v>
      </c>
      <c r="AL116">
        <v>0.15</v>
      </c>
      <c r="AM116" t="s">
        <v>227</v>
      </c>
      <c r="AN116">
        <v>0.19</v>
      </c>
      <c r="AO116" t="s">
        <v>229</v>
      </c>
      <c r="AP116" s="6">
        <v>1150</v>
      </c>
      <c r="AQ116" s="6">
        <f t="shared" si="12"/>
        <v>5750</v>
      </c>
      <c r="AR116">
        <v>1</v>
      </c>
      <c r="AS116">
        <v>11.3</v>
      </c>
      <c r="AT116">
        <v>1.03</v>
      </c>
      <c r="AU116">
        <v>191</v>
      </c>
      <c r="AV116">
        <v>47</v>
      </c>
      <c r="AW116">
        <v>29.4</v>
      </c>
      <c r="AX116">
        <v>3.02</v>
      </c>
      <c r="AY116" s="7">
        <v>33.299999999999997</v>
      </c>
      <c r="AZ116" s="7">
        <f t="shared" si="13"/>
        <v>166.5</v>
      </c>
      <c r="BA116">
        <v>11.2</v>
      </c>
      <c r="BB116">
        <v>9.92</v>
      </c>
      <c r="BC116">
        <v>0.14000000000000001</v>
      </c>
      <c r="BD116">
        <v>0.03</v>
      </c>
      <c r="BE116">
        <v>0.08</v>
      </c>
      <c r="BF116" s="37">
        <v>10.7</v>
      </c>
      <c r="BG116" s="38">
        <f t="shared" si="14"/>
        <v>53.5</v>
      </c>
      <c r="BH116">
        <v>0.24</v>
      </c>
      <c r="BI116" t="s">
        <v>228</v>
      </c>
      <c r="BJ116" t="s">
        <v>228</v>
      </c>
      <c r="BK116" t="s">
        <v>228</v>
      </c>
      <c r="BL116">
        <v>-0.2</v>
      </c>
      <c r="BM116">
        <v>97.8</v>
      </c>
      <c r="BN116">
        <v>0.6</v>
      </c>
      <c r="BO116" t="s">
        <v>226</v>
      </c>
      <c r="BP116" t="s">
        <v>227</v>
      </c>
      <c r="BQ116">
        <v>106</v>
      </c>
      <c r="BR116" s="8">
        <v>343</v>
      </c>
      <c r="BS116" s="8">
        <f t="shared" si="15"/>
        <v>1715</v>
      </c>
      <c r="BT116" t="s">
        <v>224</v>
      </c>
      <c r="BU116">
        <v>338</v>
      </c>
      <c r="BV116">
        <v>2</v>
      </c>
      <c r="BW116">
        <v>191</v>
      </c>
    </row>
    <row r="117" spans="1:75">
      <c r="A117" t="s">
        <v>115</v>
      </c>
      <c r="B117">
        <v>681</v>
      </c>
      <c r="C117">
        <v>686</v>
      </c>
      <c r="D117">
        <f t="shared" si="8"/>
        <v>5</v>
      </c>
      <c r="E117" t="s">
        <v>145</v>
      </c>
      <c r="F117">
        <f t="shared" si="9"/>
        <v>207.56880000000001</v>
      </c>
      <c r="G117">
        <f t="shared" si="10"/>
        <v>209.09280000000001</v>
      </c>
      <c r="H117">
        <f t="shared" si="11"/>
        <v>1.5240000000000009</v>
      </c>
      <c r="I117">
        <v>2.66</v>
      </c>
      <c r="J117" t="s">
        <v>224</v>
      </c>
      <c r="K117">
        <v>3.4</v>
      </c>
      <c r="L117">
        <v>5.2</v>
      </c>
      <c r="M117">
        <v>73.8</v>
      </c>
      <c r="N117">
        <v>370</v>
      </c>
      <c r="O117">
        <v>0.13</v>
      </c>
      <c r="P117">
        <v>202</v>
      </c>
      <c r="Q117">
        <v>2.78</v>
      </c>
      <c r="R117">
        <v>1.37</v>
      </c>
      <c r="S117">
        <v>0.59</v>
      </c>
      <c r="T117">
        <v>15.1</v>
      </c>
      <c r="U117">
        <v>2.41</v>
      </c>
      <c r="V117">
        <v>1.9</v>
      </c>
      <c r="W117">
        <v>0.52</v>
      </c>
      <c r="X117">
        <v>1.9</v>
      </c>
      <c r="Y117">
        <v>0.14000000000000001</v>
      </c>
      <c r="Z117" t="s">
        <v>225</v>
      </c>
      <c r="AA117">
        <v>5.7</v>
      </c>
      <c r="AB117">
        <v>6.1</v>
      </c>
      <c r="AC117">
        <v>84</v>
      </c>
      <c r="AD117" t="s">
        <v>226</v>
      </c>
      <c r="AE117">
        <v>1.07</v>
      </c>
      <c r="AF117">
        <v>0.7</v>
      </c>
      <c r="AG117">
        <v>2.09</v>
      </c>
      <c r="AH117">
        <v>1</v>
      </c>
      <c r="AI117">
        <v>26.3</v>
      </c>
      <c r="AJ117">
        <v>0.4</v>
      </c>
      <c r="AK117">
        <v>0.44</v>
      </c>
      <c r="AL117">
        <v>0.14000000000000001</v>
      </c>
      <c r="AM117" t="s">
        <v>227</v>
      </c>
      <c r="AN117">
        <v>0.18</v>
      </c>
      <c r="AO117" t="s">
        <v>229</v>
      </c>
      <c r="AP117" s="6">
        <v>1165</v>
      </c>
      <c r="AQ117" s="6">
        <f t="shared" si="12"/>
        <v>5825</v>
      </c>
      <c r="AR117" t="s">
        <v>224</v>
      </c>
      <c r="AS117">
        <v>11.5</v>
      </c>
      <c r="AT117">
        <v>0.99</v>
      </c>
      <c r="AU117">
        <v>188</v>
      </c>
      <c r="AV117">
        <v>51</v>
      </c>
      <c r="AW117">
        <v>31.5</v>
      </c>
      <c r="AX117">
        <v>3.13</v>
      </c>
      <c r="AY117" s="7">
        <v>31.7</v>
      </c>
      <c r="AZ117" s="7">
        <f t="shared" si="13"/>
        <v>158.5</v>
      </c>
      <c r="BA117">
        <v>12.1</v>
      </c>
      <c r="BB117">
        <v>10.050000000000001</v>
      </c>
      <c r="BC117">
        <v>0.16</v>
      </c>
      <c r="BD117">
        <v>0.03</v>
      </c>
      <c r="BE117">
        <v>0.08</v>
      </c>
      <c r="BF117" s="37">
        <v>10.6</v>
      </c>
      <c r="BG117" s="38">
        <f t="shared" si="14"/>
        <v>53</v>
      </c>
      <c r="BH117">
        <v>0.23</v>
      </c>
      <c r="BI117">
        <v>0.09</v>
      </c>
      <c r="BJ117" t="s">
        <v>228</v>
      </c>
      <c r="BK117" t="s">
        <v>228</v>
      </c>
      <c r="BL117">
        <v>0.79</v>
      </c>
      <c r="BM117">
        <v>100.5</v>
      </c>
      <c r="BN117" t="s">
        <v>227</v>
      </c>
      <c r="BO117" t="s">
        <v>226</v>
      </c>
      <c r="BP117" t="s">
        <v>227</v>
      </c>
      <c r="BQ117">
        <v>95</v>
      </c>
      <c r="BR117" s="8">
        <v>282</v>
      </c>
      <c r="BS117" s="8">
        <f t="shared" si="15"/>
        <v>1410</v>
      </c>
      <c r="BT117" t="s">
        <v>224</v>
      </c>
      <c r="BU117">
        <v>294</v>
      </c>
      <c r="BV117" t="s">
        <v>225</v>
      </c>
      <c r="BW117">
        <v>180</v>
      </c>
    </row>
    <row r="118" spans="1:75">
      <c r="A118" t="s">
        <v>116</v>
      </c>
      <c r="B118">
        <v>686</v>
      </c>
      <c r="C118">
        <v>691</v>
      </c>
      <c r="D118">
        <f t="shared" si="8"/>
        <v>5</v>
      </c>
      <c r="E118" t="s">
        <v>148</v>
      </c>
      <c r="F118">
        <f t="shared" si="9"/>
        <v>209.09280000000001</v>
      </c>
      <c r="G118">
        <f t="shared" si="10"/>
        <v>210.61680000000001</v>
      </c>
      <c r="H118">
        <f t="shared" si="11"/>
        <v>1.5240000000000009</v>
      </c>
      <c r="I118">
        <v>6.45</v>
      </c>
      <c r="J118" t="s">
        <v>224</v>
      </c>
      <c r="K118">
        <v>0.7</v>
      </c>
      <c r="L118">
        <v>2.7</v>
      </c>
      <c r="M118">
        <v>36.4</v>
      </c>
      <c r="N118">
        <v>80</v>
      </c>
      <c r="O118">
        <v>0.12</v>
      </c>
      <c r="P118">
        <v>72</v>
      </c>
      <c r="Q118">
        <v>1.51</v>
      </c>
      <c r="R118">
        <v>0.71</v>
      </c>
      <c r="S118">
        <v>0.35</v>
      </c>
      <c r="T118">
        <v>16.600000000000001</v>
      </c>
      <c r="U118">
        <v>1.46</v>
      </c>
      <c r="V118">
        <v>1.9</v>
      </c>
      <c r="W118">
        <v>0.32</v>
      </c>
      <c r="X118">
        <v>1.2</v>
      </c>
      <c r="Y118">
        <v>0.1</v>
      </c>
      <c r="Z118" t="s">
        <v>225</v>
      </c>
      <c r="AA118">
        <v>7.4</v>
      </c>
      <c r="AB118">
        <v>3.4</v>
      </c>
      <c r="AC118" t="s">
        <v>226</v>
      </c>
      <c r="AD118">
        <v>6</v>
      </c>
      <c r="AE118">
        <v>0.59</v>
      </c>
      <c r="AF118">
        <v>0.3</v>
      </c>
      <c r="AG118">
        <v>1.27</v>
      </c>
      <c r="AH118">
        <v>1</v>
      </c>
      <c r="AI118">
        <v>14.1</v>
      </c>
      <c r="AJ118">
        <v>0.4</v>
      </c>
      <c r="AK118">
        <v>0.26</v>
      </c>
      <c r="AL118">
        <v>0.08</v>
      </c>
      <c r="AM118" t="s">
        <v>227</v>
      </c>
      <c r="AN118">
        <v>0.11</v>
      </c>
      <c r="AO118" t="s">
        <v>229</v>
      </c>
      <c r="AP118" s="6">
        <v>1070</v>
      </c>
      <c r="AQ118" s="6">
        <f t="shared" si="12"/>
        <v>5350</v>
      </c>
      <c r="AR118">
        <v>2</v>
      </c>
      <c r="AS118">
        <v>6.5</v>
      </c>
      <c r="AT118">
        <v>0.67</v>
      </c>
      <c r="AU118">
        <v>133</v>
      </c>
      <c r="AV118">
        <v>59</v>
      </c>
      <c r="AW118">
        <v>18.7</v>
      </c>
      <c r="AX118">
        <v>2.98</v>
      </c>
      <c r="AY118" s="7">
        <v>45.8</v>
      </c>
      <c r="AZ118" s="7">
        <f t="shared" si="13"/>
        <v>229</v>
      </c>
      <c r="BA118">
        <v>6.94</v>
      </c>
      <c r="BB118">
        <v>7.83</v>
      </c>
      <c r="BC118">
        <v>0.08</v>
      </c>
      <c r="BD118">
        <v>0.02</v>
      </c>
      <c r="BE118">
        <v>0.13</v>
      </c>
      <c r="BF118" s="39">
        <v>17.100000000000001</v>
      </c>
      <c r="BG118" s="40">
        <f t="shared" si="14"/>
        <v>85.5</v>
      </c>
      <c r="BH118">
        <v>0.28999999999999998</v>
      </c>
      <c r="BI118" t="s">
        <v>228</v>
      </c>
      <c r="BJ118" t="s">
        <v>228</v>
      </c>
      <c r="BK118" t="s">
        <v>228</v>
      </c>
      <c r="BL118">
        <v>-1.18</v>
      </c>
      <c r="BM118">
        <v>98.7</v>
      </c>
      <c r="BN118" t="s">
        <v>227</v>
      </c>
      <c r="BO118">
        <v>8</v>
      </c>
      <c r="BP118" t="s">
        <v>227</v>
      </c>
      <c r="BQ118">
        <v>137</v>
      </c>
      <c r="BR118" s="8">
        <v>178</v>
      </c>
      <c r="BS118" s="8">
        <f t="shared" si="15"/>
        <v>890</v>
      </c>
      <c r="BT118" t="s">
        <v>224</v>
      </c>
      <c r="BU118">
        <v>433</v>
      </c>
      <c r="BV118" t="s">
        <v>225</v>
      </c>
      <c r="BW118">
        <v>269</v>
      </c>
    </row>
    <row r="119" spans="1:75">
      <c r="A119" t="s">
        <v>117</v>
      </c>
      <c r="B119">
        <v>691</v>
      </c>
      <c r="C119">
        <v>697</v>
      </c>
      <c r="D119">
        <f t="shared" si="8"/>
        <v>6</v>
      </c>
      <c r="E119" t="s">
        <v>145</v>
      </c>
      <c r="F119">
        <f t="shared" si="9"/>
        <v>210.61680000000001</v>
      </c>
      <c r="G119">
        <f t="shared" si="10"/>
        <v>212.44560000000001</v>
      </c>
      <c r="H119">
        <f t="shared" si="11"/>
        <v>1.8288000000000011</v>
      </c>
      <c r="I119">
        <v>5.93</v>
      </c>
      <c r="J119" t="s">
        <v>224</v>
      </c>
      <c r="K119">
        <v>11.7</v>
      </c>
      <c r="L119">
        <v>5.5</v>
      </c>
      <c r="M119">
        <v>68.2</v>
      </c>
      <c r="N119">
        <v>310</v>
      </c>
      <c r="O119">
        <v>0.15</v>
      </c>
      <c r="P119">
        <v>51</v>
      </c>
      <c r="Q119">
        <v>2.58</v>
      </c>
      <c r="R119">
        <v>1.36</v>
      </c>
      <c r="S119">
        <v>0.55000000000000004</v>
      </c>
      <c r="T119">
        <v>17.399999999999999</v>
      </c>
      <c r="U119">
        <v>2.4300000000000002</v>
      </c>
      <c r="V119">
        <v>1.8</v>
      </c>
      <c r="W119">
        <v>0.53</v>
      </c>
      <c r="X119">
        <v>1.8</v>
      </c>
      <c r="Y119">
        <v>0.16</v>
      </c>
      <c r="Z119" t="s">
        <v>225</v>
      </c>
      <c r="AA119">
        <v>6.1</v>
      </c>
      <c r="AB119">
        <v>5.9</v>
      </c>
      <c r="AC119">
        <v>51</v>
      </c>
      <c r="AD119">
        <v>8</v>
      </c>
      <c r="AE119">
        <v>1.0900000000000001</v>
      </c>
      <c r="AF119">
        <v>1</v>
      </c>
      <c r="AG119">
        <v>2.14</v>
      </c>
      <c r="AH119">
        <v>1</v>
      </c>
      <c r="AI119">
        <v>27.6</v>
      </c>
      <c r="AJ119">
        <v>0.4</v>
      </c>
      <c r="AK119">
        <v>0.42</v>
      </c>
      <c r="AL119">
        <v>0.14000000000000001</v>
      </c>
      <c r="AM119" t="s">
        <v>227</v>
      </c>
      <c r="AN119">
        <v>0.19</v>
      </c>
      <c r="AO119" t="s">
        <v>229</v>
      </c>
      <c r="AP119" s="6">
        <v>1205</v>
      </c>
      <c r="AQ119" s="6">
        <f t="shared" si="12"/>
        <v>7230</v>
      </c>
      <c r="AR119">
        <v>1</v>
      </c>
      <c r="AS119">
        <v>11.5</v>
      </c>
      <c r="AT119">
        <v>1.1000000000000001</v>
      </c>
      <c r="AU119">
        <v>199</v>
      </c>
      <c r="AV119">
        <v>52</v>
      </c>
      <c r="AW119">
        <v>28.5</v>
      </c>
      <c r="AX119">
        <v>3.27</v>
      </c>
      <c r="AY119" s="7">
        <v>35</v>
      </c>
      <c r="AZ119" s="7">
        <f t="shared" si="13"/>
        <v>210</v>
      </c>
      <c r="BA119">
        <v>11.45</v>
      </c>
      <c r="BB119">
        <v>9.01</v>
      </c>
      <c r="BC119">
        <v>0.14000000000000001</v>
      </c>
      <c r="BD119">
        <v>0.02</v>
      </c>
      <c r="BE119">
        <v>0.09</v>
      </c>
      <c r="BF119" s="34">
        <v>12.2</v>
      </c>
      <c r="BG119" s="34">
        <f t="shared" si="14"/>
        <v>73.199999999999989</v>
      </c>
      <c r="BH119">
        <v>0.25</v>
      </c>
      <c r="BI119">
        <v>0.08</v>
      </c>
      <c r="BJ119" t="s">
        <v>228</v>
      </c>
      <c r="BK119" t="s">
        <v>228</v>
      </c>
      <c r="BL119">
        <v>-0.5</v>
      </c>
      <c r="BM119">
        <v>99.5</v>
      </c>
      <c r="BN119" t="s">
        <v>227</v>
      </c>
      <c r="BO119">
        <v>7</v>
      </c>
      <c r="BP119" t="s">
        <v>227</v>
      </c>
      <c r="BQ119">
        <v>101</v>
      </c>
      <c r="BR119" s="8">
        <v>83</v>
      </c>
      <c r="BS119" s="8">
        <f t="shared" si="15"/>
        <v>498</v>
      </c>
      <c r="BT119" t="s">
        <v>224</v>
      </c>
      <c r="BU119">
        <v>323</v>
      </c>
      <c r="BV119" t="s">
        <v>225</v>
      </c>
      <c r="BW119">
        <v>215</v>
      </c>
    </row>
    <row r="120" spans="1:75">
      <c r="A120" t="s">
        <v>118</v>
      </c>
      <c r="B120">
        <v>697</v>
      </c>
      <c r="C120">
        <v>704</v>
      </c>
      <c r="D120">
        <f t="shared" si="8"/>
        <v>7</v>
      </c>
      <c r="E120" t="s">
        <v>145</v>
      </c>
      <c r="F120">
        <f t="shared" si="9"/>
        <v>212.44560000000001</v>
      </c>
      <c r="G120">
        <f t="shared" si="10"/>
        <v>214.57920000000001</v>
      </c>
      <c r="H120">
        <f t="shared" si="11"/>
        <v>2.1336000000000013</v>
      </c>
      <c r="I120">
        <v>6.83</v>
      </c>
      <c r="J120" t="s">
        <v>224</v>
      </c>
      <c r="K120">
        <v>12</v>
      </c>
      <c r="L120">
        <v>8.1999999999999993</v>
      </c>
      <c r="M120">
        <v>95.4</v>
      </c>
      <c r="N120">
        <v>490</v>
      </c>
      <c r="O120">
        <v>0.11</v>
      </c>
      <c r="P120">
        <v>57</v>
      </c>
      <c r="Q120">
        <v>3.58</v>
      </c>
      <c r="R120">
        <v>1.75</v>
      </c>
      <c r="S120">
        <v>0.71</v>
      </c>
      <c r="T120">
        <v>18.3</v>
      </c>
      <c r="U120">
        <v>3.31</v>
      </c>
      <c r="V120">
        <v>2.1</v>
      </c>
      <c r="W120">
        <v>0.68</v>
      </c>
      <c r="X120">
        <v>2.8</v>
      </c>
      <c r="Y120">
        <v>0.19</v>
      </c>
      <c r="Z120" t="s">
        <v>225</v>
      </c>
      <c r="AA120">
        <v>4.4000000000000004</v>
      </c>
      <c r="AB120">
        <v>8.8000000000000007</v>
      </c>
      <c r="AC120">
        <v>193</v>
      </c>
      <c r="AD120" t="s">
        <v>226</v>
      </c>
      <c r="AE120">
        <v>1.57</v>
      </c>
      <c r="AF120">
        <v>1.5</v>
      </c>
      <c r="AG120">
        <v>2.99</v>
      </c>
      <c r="AH120">
        <v>1</v>
      </c>
      <c r="AI120">
        <v>28.6</v>
      </c>
      <c r="AJ120">
        <v>0.4</v>
      </c>
      <c r="AK120">
        <v>0.56999999999999995</v>
      </c>
      <c r="AL120">
        <v>0.31</v>
      </c>
      <c r="AM120" t="s">
        <v>227</v>
      </c>
      <c r="AN120">
        <v>0.27</v>
      </c>
      <c r="AO120">
        <v>0.1</v>
      </c>
      <c r="AP120" s="6">
        <v>1420</v>
      </c>
      <c r="AQ120" s="6">
        <f t="shared" si="12"/>
        <v>9940</v>
      </c>
      <c r="AR120">
        <v>6</v>
      </c>
      <c r="AS120">
        <v>14.9</v>
      </c>
      <c r="AT120">
        <v>1.36</v>
      </c>
      <c r="AU120">
        <v>208</v>
      </c>
      <c r="AV120">
        <v>54</v>
      </c>
      <c r="AW120">
        <v>35.200000000000003</v>
      </c>
      <c r="AX120">
        <v>3.7</v>
      </c>
      <c r="AY120" s="7">
        <v>27.5</v>
      </c>
      <c r="AZ120" s="7">
        <f t="shared" si="13"/>
        <v>192.5</v>
      </c>
      <c r="BA120">
        <v>12.6</v>
      </c>
      <c r="BB120">
        <v>10.95</v>
      </c>
      <c r="BC120">
        <v>0.2</v>
      </c>
      <c r="BD120">
        <v>0.06</v>
      </c>
      <c r="BE120">
        <v>0.08</v>
      </c>
      <c r="BF120" s="34">
        <v>7.78</v>
      </c>
      <c r="BG120" s="34">
        <f t="shared" si="14"/>
        <v>54.46</v>
      </c>
      <c r="BH120">
        <v>0.22</v>
      </c>
      <c r="BI120">
        <v>0.06</v>
      </c>
      <c r="BJ120" t="s">
        <v>228</v>
      </c>
      <c r="BK120" t="s">
        <v>228</v>
      </c>
      <c r="BL120">
        <v>1.08</v>
      </c>
      <c r="BM120">
        <v>99.4</v>
      </c>
      <c r="BN120" t="s">
        <v>227</v>
      </c>
      <c r="BO120">
        <v>6</v>
      </c>
      <c r="BP120" t="s">
        <v>227</v>
      </c>
      <c r="BQ120">
        <v>85</v>
      </c>
      <c r="BR120" s="8">
        <v>66</v>
      </c>
      <c r="BS120" s="8">
        <f t="shared" si="15"/>
        <v>462</v>
      </c>
      <c r="BT120" t="s">
        <v>224</v>
      </c>
      <c r="BU120">
        <v>254</v>
      </c>
      <c r="BV120" t="s">
        <v>225</v>
      </c>
      <c r="BW120">
        <v>167</v>
      </c>
    </row>
    <row r="121" spans="1:75">
      <c r="A121" t="s">
        <v>119</v>
      </c>
      <c r="B121">
        <v>704</v>
      </c>
      <c r="C121">
        <v>711</v>
      </c>
      <c r="D121">
        <f t="shared" si="8"/>
        <v>7</v>
      </c>
      <c r="E121" t="s">
        <v>145</v>
      </c>
      <c r="F121">
        <f t="shared" si="9"/>
        <v>214.57920000000001</v>
      </c>
      <c r="G121">
        <f t="shared" si="10"/>
        <v>216.71280000000002</v>
      </c>
      <c r="H121">
        <f t="shared" si="11"/>
        <v>2.1336000000000013</v>
      </c>
      <c r="I121">
        <v>7.4</v>
      </c>
      <c r="J121" t="s">
        <v>224</v>
      </c>
      <c r="K121">
        <v>22.3</v>
      </c>
      <c r="L121">
        <v>11.3</v>
      </c>
      <c r="M121">
        <v>90.1</v>
      </c>
      <c r="N121">
        <v>440</v>
      </c>
      <c r="O121">
        <v>0.16</v>
      </c>
      <c r="P121">
        <v>164</v>
      </c>
      <c r="Q121">
        <v>4.1100000000000003</v>
      </c>
      <c r="R121">
        <v>2.14</v>
      </c>
      <c r="S121">
        <v>0.83</v>
      </c>
      <c r="T121">
        <v>15.4</v>
      </c>
      <c r="U121">
        <v>4.17</v>
      </c>
      <c r="V121">
        <v>2.9</v>
      </c>
      <c r="W121">
        <v>0.79</v>
      </c>
      <c r="X121">
        <v>3.9</v>
      </c>
      <c r="Y121">
        <v>0.26</v>
      </c>
      <c r="Z121" t="s">
        <v>225</v>
      </c>
      <c r="AA121">
        <v>9.6999999999999993</v>
      </c>
      <c r="AB121">
        <v>10.4</v>
      </c>
      <c r="AC121">
        <v>199</v>
      </c>
      <c r="AD121" t="s">
        <v>226</v>
      </c>
      <c r="AE121">
        <v>2.09</v>
      </c>
      <c r="AF121">
        <v>3</v>
      </c>
      <c r="AG121">
        <v>3.37</v>
      </c>
      <c r="AH121">
        <v>1</v>
      </c>
      <c r="AI121">
        <v>37.1</v>
      </c>
      <c r="AJ121">
        <v>0.7</v>
      </c>
      <c r="AK121">
        <v>0.68</v>
      </c>
      <c r="AL121">
        <v>0.45</v>
      </c>
      <c r="AM121" t="s">
        <v>227</v>
      </c>
      <c r="AN121">
        <v>0.3</v>
      </c>
      <c r="AO121">
        <v>0.11</v>
      </c>
      <c r="AP121" s="6">
        <v>1165</v>
      </c>
      <c r="AQ121" s="6">
        <f t="shared" si="12"/>
        <v>8155</v>
      </c>
      <c r="AR121">
        <v>4</v>
      </c>
      <c r="AS121">
        <v>17.8</v>
      </c>
      <c r="AT121">
        <v>1.79</v>
      </c>
      <c r="AU121">
        <v>185</v>
      </c>
      <c r="AV121">
        <v>82</v>
      </c>
      <c r="AW121">
        <v>36.4</v>
      </c>
      <c r="AX121">
        <v>3.66</v>
      </c>
      <c r="AY121" s="7">
        <v>24.3</v>
      </c>
      <c r="AZ121" s="7">
        <f t="shared" si="13"/>
        <v>170.1</v>
      </c>
      <c r="BA121">
        <v>13.45</v>
      </c>
      <c r="BB121">
        <v>10.75</v>
      </c>
      <c r="BC121">
        <v>0.28999999999999998</v>
      </c>
      <c r="BD121">
        <v>0.08</v>
      </c>
      <c r="BE121">
        <v>7.0000000000000007E-2</v>
      </c>
      <c r="BF121" s="34">
        <v>8.9700000000000006</v>
      </c>
      <c r="BG121" s="34">
        <f t="shared" si="14"/>
        <v>62.790000000000006</v>
      </c>
      <c r="BH121">
        <v>0.22</v>
      </c>
      <c r="BI121">
        <v>0.04</v>
      </c>
      <c r="BJ121" t="s">
        <v>228</v>
      </c>
      <c r="BK121" t="s">
        <v>228</v>
      </c>
      <c r="BL121">
        <v>0.39</v>
      </c>
      <c r="BM121">
        <v>98.6</v>
      </c>
      <c r="BN121" t="s">
        <v>227</v>
      </c>
      <c r="BO121" t="s">
        <v>226</v>
      </c>
      <c r="BP121" t="s">
        <v>227</v>
      </c>
      <c r="BQ121">
        <v>80</v>
      </c>
      <c r="BR121" s="8">
        <v>215</v>
      </c>
      <c r="BS121" s="8">
        <f t="shared" si="15"/>
        <v>1505</v>
      </c>
      <c r="BT121" t="s">
        <v>224</v>
      </c>
      <c r="BU121">
        <v>236</v>
      </c>
      <c r="BV121" t="s">
        <v>225</v>
      </c>
      <c r="BW121">
        <v>141</v>
      </c>
    </row>
    <row r="122" spans="1:75">
      <c r="A122" t="s">
        <v>120</v>
      </c>
      <c r="B122">
        <v>711</v>
      </c>
      <c r="C122">
        <v>718</v>
      </c>
      <c r="D122">
        <f t="shared" si="8"/>
        <v>7</v>
      </c>
      <c r="E122" t="s">
        <v>149</v>
      </c>
      <c r="F122">
        <f t="shared" si="9"/>
        <v>216.71280000000002</v>
      </c>
      <c r="G122">
        <f t="shared" si="10"/>
        <v>218.84640000000002</v>
      </c>
      <c r="H122">
        <f t="shared" si="11"/>
        <v>2.1336000000000013</v>
      </c>
      <c r="I122">
        <v>5.43</v>
      </c>
      <c r="J122" t="s">
        <v>224</v>
      </c>
      <c r="K122">
        <v>85.5</v>
      </c>
      <c r="L122">
        <v>9.9</v>
      </c>
      <c r="M122">
        <v>49</v>
      </c>
      <c r="N122">
        <v>520</v>
      </c>
      <c r="O122">
        <v>0.19</v>
      </c>
      <c r="P122">
        <v>174</v>
      </c>
      <c r="Q122">
        <v>1.74</v>
      </c>
      <c r="R122">
        <v>0.95</v>
      </c>
      <c r="S122">
        <v>0.98</v>
      </c>
      <c r="T122">
        <v>19.600000000000001</v>
      </c>
      <c r="U122">
        <v>1.87</v>
      </c>
      <c r="V122">
        <v>1</v>
      </c>
      <c r="W122">
        <v>0.35</v>
      </c>
      <c r="X122">
        <v>4.5999999999999996</v>
      </c>
      <c r="Y122">
        <v>0.12</v>
      </c>
      <c r="Z122" t="s">
        <v>225</v>
      </c>
      <c r="AA122">
        <v>3.4</v>
      </c>
      <c r="AB122">
        <v>6.3</v>
      </c>
      <c r="AC122">
        <v>223</v>
      </c>
      <c r="AD122" t="s">
        <v>226</v>
      </c>
      <c r="AE122">
        <v>1.4</v>
      </c>
      <c r="AF122">
        <v>2.6</v>
      </c>
      <c r="AG122">
        <v>1.56</v>
      </c>
      <c r="AH122" t="s">
        <v>224</v>
      </c>
      <c r="AI122">
        <v>280</v>
      </c>
      <c r="AJ122">
        <v>0.3</v>
      </c>
      <c r="AK122">
        <v>0.28000000000000003</v>
      </c>
      <c r="AL122">
        <v>0.14000000000000001</v>
      </c>
      <c r="AM122" t="s">
        <v>227</v>
      </c>
      <c r="AN122">
        <v>0.14000000000000001</v>
      </c>
      <c r="AO122">
        <v>0.05</v>
      </c>
      <c r="AP122" s="6">
        <v>168</v>
      </c>
      <c r="AQ122" s="6">
        <f t="shared" si="12"/>
        <v>1176</v>
      </c>
      <c r="AR122" t="s">
        <v>224</v>
      </c>
      <c r="AS122">
        <v>8</v>
      </c>
      <c r="AT122">
        <v>0.85</v>
      </c>
      <c r="AU122">
        <v>74</v>
      </c>
      <c r="AV122">
        <v>32</v>
      </c>
      <c r="AW122">
        <v>45.2</v>
      </c>
      <c r="AX122">
        <v>21</v>
      </c>
      <c r="AY122" s="7">
        <v>9.44</v>
      </c>
      <c r="AZ122" s="7">
        <f t="shared" si="13"/>
        <v>66.08</v>
      </c>
      <c r="BA122">
        <v>10.8</v>
      </c>
      <c r="BB122">
        <v>6.91</v>
      </c>
      <c r="BC122">
        <v>2.33</v>
      </c>
      <c r="BD122">
        <v>0.25</v>
      </c>
      <c r="BE122">
        <v>0.08</v>
      </c>
      <c r="BF122" s="34">
        <v>1.26</v>
      </c>
      <c r="BG122" s="34">
        <f t="shared" si="14"/>
        <v>8.82</v>
      </c>
      <c r="BH122">
        <v>0.11</v>
      </c>
      <c r="BI122">
        <v>7.0000000000000007E-2</v>
      </c>
      <c r="BJ122">
        <v>0.04</v>
      </c>
      <c r="BK122">
        <v>0.01</v>
      </c>
      <c r="BL122">
        <v>0.6</v>
      </c>
      <c r="BM122">
        <v>98.1</v>
      </c>
      <c r="BN122">
        <v>0.5</v>
      </c>
      <c r="BO122" t="s">
        <v>226</v>
      </c>
      <c r="BP122" t="s">
        <v>227</v>
      </c>
      <c r="BQ122">
        <v>45</v>
      </c>
      <c r="BR122" s="8">
        <v>201</v>
      </c>
      <c r="BS122" s="8">
        <f t="shared" si="15"/>
        <v>1407</v>
      </c>
      <c r="BT122" t="s">
        <v>224</v>
      </c>
      <c r="BU122">
        <v>221</v>
      </c>
      <c r="BV122" t="s">
        <v>225</v>
      </c>
      <c r="BW122">
        <v>70</v>
      </c>
    </row>
    <row r="123" spans="1:75">
      <c r="A123" t="s">
        <v>121</v>
      </c>
      <c r="B123">
        <v>718</v>
      </c>
      <c r="C123">
        <v>725</v>
      </c>
      <c r="D123">
        <f t="shared" si="8"/>
        <v>7</v>
      </c>
      <c r="E123" t="s">
        <v>149</v>
      </c>
      <c r="F123">
        <f t="shared" si="9"/>
        <v>218.84640000000002</v>
      </c>
      <c r="G123">
        <f t="shared" si="10"/>
        <v>220.98000000000002</v>
      </c>
      <c r="H123">
        <f t="shared" si="11"/>
        <v>2.1336000000000013</v>
      </c>
      <c r="I123">
        <v>5.9</v>
      </c>
      <c r="J123" t="s">
        <v>224</v>
      </c>
      <c r="K123">
        <v>76.3</v>
      </c>
      <c r="L123">
        <v>8.4</v>
      </c>
      <c r="M123">
        <v>43.1</v>
      </c>
      <c r="N123">
        <v>560</v>
      </c>
      <c r="O123">
        <v>0.22</v>
      </c>
      <c r="P123">
        <v>84</v>
      </c>
      <c r="Q123">
        <v>1.48</v>
      </c>
      <c r="R123">
        <v>0.85</v>
      </c>
      <c r="S123">
        <v>0.9</v>
      </c>
      <c r="T123">
        <v>19.5</v>
      </c>
      <c r="U123">
        <v>1.56</v>
      </c>
      <c r="V123">
        <v>0.9</v>
      </c>
      <c r="W123">
        <v>0.3</v>
      </c>
      <c r="X123">
        <v>3.9</v>
      </c>
      <c r="Y123">
        <v>0.11</v>
      </c>
      <c r="Z123" t="s">
        <v>225</v>
      </c>
      <c r="AA123">
        <v>2.8</v>
      </c>
      <c r="AB123">
        <v>5.4</v>
      </c>
      <c r="AC123">
        <v>219</v>
      </c>
      <c r="AD123" t="s">
        <v>226</v>
      </c>
      <c r="AE123">
        <v>1.21</v>
      </c>
      <c r="AF123">
        <v>4</v>
      </c>
      <c r="AG123">
        <v>1.4</v>
      </c>
      <c r="AH123" t="s">
        <v>224</v>
      </c>
      <c r="AI123">
        <v>285</v>
      </c>
      <c r="AJ123">
        <v>0.2</v>
      </c>
      <c r="AK123">
        <v>0.27</v>
      </c>
      <c r="AL123">
        <v>0.25</v>
      </c>
      <c r="AM123" t="s">
        <v>227</v>
      </c>
      <c r="AN123">
        <v>0.12</v>
      </c>
      <c r="AO123">
        <v>7.0000000000000007E-2</v>
      </c>
      <c r="AP123" s="6">
        <v>105</v>
      </c>
      <c r="AQ123" s="6">
        <f t="shared" si="12"/>
        <v>735</v>
      </c>
      <c r="AR123" t="s">
        <v>224</v>
      </c>
      <c r="AS123">
        <v>6.9</v>
      </c>
      <c r="AT123">
        <v>0.72</v>
      </c>
      <c r="AU123">
        <v>62</v>
      </c>
      <c r="AV123">
        <v>30</v>
      </c>
      <c r="AW123">
        <v>45.3</v>
      </c>
      <c r="AX123">
        <v>21.9</v>
      </c>
      <c r="AY123" s="7">
        <v>7.9</v>
      </c>
      <c r="AZ123" s="7">
        <f t="shared" si="13"/>
        <v>55.300000000000004</v>
      </c>
      <c r="BA123">
        <v>11.2</v>
      </c>
      <c r="BB123">
        <v>6.55</v>
      </c>
      <c r="BC123">
        <v>2.23</v>
      </c>
      <c r="BD123">
        <v>0.27</v>
      </c>
      <c r="BE123">
        <v>0.08</v>
      </c>
      <c r="BF123" s="34">
        <v>0.87</v>
      </c>
      <c r="BG123" s="34">
        <f t="shared" si="14"/>
        <v>6.09</v>
      </c>
      <c r="BH123">
        <v>0.1</v>
      </c>
      <c r="BI123">
        <v>0.04</v>
      </c>
      <c r="BJ123">
        <v>0.04</v>
      </c>
      <c r="BK123">
        <v>0.01</v>
      </c>
      <c r="BL123">
        <v>1.59</v>
      </c>
      <c r="BM123">
        <v>98.1</v>
      </c>
      <c r="BN123">
        <v>0.7</v>
      </c>
      <c r="BO123" t="s">
        <v>226</v>
      </c>
      <c r="BP123" t="s">
        <v>227</v>
      </c>
      <c r="BQ123">
        <v>39</v>
      </c>
      <c r="BR123" s="8">
        <v>95</v>
      </c>
      <c r="BS123" s="8">
        <f t="shared" si="15"/>
        <v>665</v>
      </c>
      <c r="BT123" t="s">
        <v>224</v>
      </c>
      <c r="BU123">
        <v>222</v>
      </c>
      <c r="BV123">
        <v>3</v>
      </c>
      <c r="BW123">
        <v>57</v>
      </c>
    </row>
    <row r="124" spans="1:75">
      <c r="A124" t="s">
        <v>122</v>
      </c>
      <c r="B124">
        <v>725</v>
      </c>
      <c r="C124">
        <v>730.5</v>
      </c>
      <c r="D124">
        <f t="shared" si="8"/>
        <v>5.5</v>
      </c>
      <c r="E124" t="s">
        <v>149</v>
      </c>
      <c r="F124">
        <f t="shared" si="9"/>
        <v>220.98000000000002</v>
      </c>
      <c r="G124">
        <f t="shared" si="10"/>
        <v>222.65640000000002</v>
      </c>
      <c r="H124">
        <f t="shared" si="11"/>
        <v>1.676400000000001</v>
      </c>
      <c r="I124">
        <v>4.82</v>
      </c>
      <c r="J124" t="s">
        <v>224</v>
      </c>
      <c r="K124">
        <v>77</v>
      </c>
      <c r="L124">
        <v>8.6</v>
      </c>
      <c r="M124">
        <v>48.9</v>
      </c>
      <c r="N124">
        <v>590</v>
      </c>
      <c r="O124">
        <v>0.36</v>
      </c>
      <c r="P124">
        <v>96</v>
      </c>
      <c r="Q124">
        <v>1.22</v>
      </c>
      <c r="R124">
        <v>0.67</v>
      </c>
      <c r="S124">
        <v>0.92</v>
      </c>
      <c r="T124">
        <v>20.5</v>
      </c>
      <c r="U124">
        <v>1.35</v>
      </c>
      <c r="V124">
        <v>0.9</v>
      </c>
      <c r="W124">
        <v>0.23</v>
      </c>
      <c r="X124">
        <v>4.2</v>
      </c>
      <c r="Y124">
        <v>0.09</v>
      </c>
      <c r="Z124" t="s">
        <v>225</v>
      </c>
      <c r="AA124">
        <v>2.6</v>
      </c>
      <c r="AB124">
        <v>5.0999999999999996</v>
      </c>
      <c r="AC124">
        <v>256</v>
      </c>
      <c r="AD124" t="s">
        <v>226</v>
      </c>
      <c r="AE124">
        <v>1.18</v>
      </c>
      <c r="AF124">
        <v>5.9</v>
      </c>
      <c r="AG124">
        <v>1.25</v>
      </c>
      <c r="AH124" t="s">
        <v>224</v>
      </c>
      <c r="AI124">
        <v>325</v>
      </c>
      <c r="AJ124">
        <v>0.2</v>
      </c>
      <c r="AK124">
        <v>0.21</v>
      </c>
      <c r="AL124">
        <v>0.38</v>
      </c>
      <c r="AM124" t="s">
        <v>227</v>
      </c>
      <c r="AN124">
        <v>0.1</v>
      </c>
      <c r="AO124">
        <v>0.13</v>
      </c>
      <c r="AP124" s="6">
        <v>98</v>
      </c>
      <c r="AQ124" s="6">
        <f t="shared" si="12"/>
        <v>539</v>
      </c>
      <c r="AR124" t="s">
        <v>224</v>
      </c>
      <c r="AS124">
        <v>5.7</v>
      </c>
      <c r="AT124">
        <v>0.57999999999999996</v>
      </c>
      <c r="AU124">
        <v>67</v>
      </c>
      <c r="AV124">
        <v>36</v>
      </c>
      <c r="AW124">
        <v>45.8</v>
      </c>
      <c r="AX124">
        <v>22.3</v>
      </c>
      <c r="AY124" s="7">
        <v>8.61</v>
      </c>
      <c r="AZ124" s="7">
        <f t="shared" si="13"/>
        <v>47.354999999999997</v>
      </c>
      <c r="BA124">
        <v>11.35</v>
      </c>
      <c r="BB124">
        <v>6.68</v>
      </c>
      <c r="BC124">
        <v>1.99</v>
      </c>
      <c r="BD124">
        <v>0.33</v>
      </c>
      <c r="BE124">
        <v>0.08</v>
      </c>
      <c r="BF124" s="34">
        <v>0.85</v>
      </c>
      <c r="BG124" s="34">
        <f t="shared" si="14"/>
        <v>4.6749999999999998</v>
      </c>
      <c r="BH124">
        <v>0.1</v>
      </c>
      <c r="BI124">
        <v>7.0000000000000007E-2</v>
      </c>
      <c r="BJ124">
        <v>0.03</v>
      </c>
      <c r="BK124">
        <v>0.01</v>
      </c>
      <c r="BL124">
        <v>1.98</v>
      </c>
      <c r="BM124">
        <v>100</v>
      </c>
      <c r="BN124" t="s">
        <v>227</v>
      </c>
      <c r="BO124" t="s">
        <v>226</v>
      </c>
      <c r="BP124" t="s">
        <v>227</v>
      </c>
      <c r="BQ124">
        <v>43</v>
      </c>
      <c r="BR124" s="8">
        <v>106</v>
      </c>
      <c r="BS124" s="8">
        <f t="shared" si="15"/>
        <v>583</v>
      </c>
      <c r="BT124" t="s">
        <v>224</v>
      </c>
      <c r="BU124">
        <v>249</v>
      </c>
      <c r="BV124">
        <v>2</v>
      </c>
      <c r="BW124">
        <v>62</v>
      </c>
    </row>
    <row r="125" spans="1:75">
      <c r="A125" t="s">
        <v>123</v>
      </c>
      <c r="B125">
        <v>730.5</v>
      </c>
      <c r="C125">
        <v>736</v>
      </c>
      <c r="D125">
        <f t="shared" si="8"/>
        <v>5.5</v>
      </c>
      <c r="E125" t="s">
        <v>149</v>
      </c>
      <c r="F125">
        <f t="shared" si="9"/>
        <v>222.65640000000002</v>
      </c>
      <c r="G125">
        <f t="shared" si="10"/>
        <v>224.33280000000002</v>
      </c>
      <c r="H125">
        <f t="shared" si="11"/>
        <v>1.676400000000001</v>
      </c>
      <c r="I125">
        <v>5.13</v>
      </c>
      <c r="J125" t="s">
        <v>224</v>
      </c>
      <c r="K125">
        <v>87.7</v>
      </c>
      <c r="L125">
        <v>9.9</v>
      </c>
      <c r="M125">
        <v>45.2</v>
      </c>
      <c r="N125">
        <v>550</v>
      </c>
      <c r="O125">
        <v>0.28000000000000003</v>
      </c>
      <c r="P125">
        <v>102</v>
      </c>
      <c r="Q125">
        <v>1.39</v>
      </c>
      <c r="R125">
        <v>0.77</v>
      </c>
      <c r="S125">
        <v>0.97</v>
      </c>
      <c r="T125">
        <v>19.8</v>
      </c>
      <c r="U125">
        <v>1.44</v>
      </c>
      <c r="V125">
        <v>0.8</v>
      </c>
      <c r="W125">
        <v>0.28999999999999998</v>
      </c>
      <c r="X125">
        <v>4.9000000000000004</v>
      </c>
      <c r="Y125">
        <v>0.1</v>
      </c>
      <c r="Z125" t="s">
        <v>225</v>
      </c>
      <c r="AA125">
        <v>3.4</v>
      </c>
      <c r="AB125">
        <v>5.8</v>
      </c>
      <c r="AC125">
        <v>224</v>
      </c>
      <c r="AD125" t="s">
        <v>226</v>
      </c>
      <c r="AE125">
        <v>1.36</v>
      </c>
      <c r="AF125">
        <v>4</v>
      </c>
      <c r="AG125">
        <v>1.28</v>
      </c>
      <c r="AH125" t="s">
        <v>224</v>
      </c>
      <c r="AI125">
        <v>289</v>
      </c>
      <c r="AJ125">
        <v>0.2</v>
      </c>
      <c r="AK125">
        <v>0.23</v>
      </c>
      <c r="AL125">
        <v>0.28999999999999998</v>
      </c>
      <c r="AM125" t="s">
        <v>227</v>
      </c>
      <c r="AN125">
        <v>0.11</v>
      </c>
      <c r="AO125">
        <v>0.09</v>
      </c>
      <c r="AP125" s="6">
        <v>101</v>
      </c>
      <c r="AQ125" s="6">
        <f t="shared" si="12"/>
        <v>555.5</v>
      </c>
      <c r="AR125">
        <v>1</v>
      </c>
      <c r="AS125">
        <v>6.3</v>
      </c>
      <c r="AT125">
        <v>0.72</v>
      </c>
      <c r="AU125">
        <v>67</v>
      </c>
      <c r="AV125">
        <v>29</v>
      </c>
      <c r="AW125">
        <v>45.4</v>
      </c>
      <c r="AX125">
        <v>22</v>
      </c>
      <c r="AY125" s="7">
        <v>8.4600000000000009</v>
      </c>
      <c r="AZ125" s="7">
        <f t="shared" si="13"/>
        <v>46.53</v>
      </c>
      <c r="BA125">
        <v>10.45</v>
      </c>
      <c r="BB125">
        <v>6.52</v>
      </c>
      <c r="BC125">
        <v>2.4</v>
      </c>
      <c r="BD125">
        <v>0.24</v>
      </c>
      <c r="BE125">
        <v>0.08</v>
      </c>
      <c r="BF125" s="34">
        <v>0.93</v>
      </c>
      <c r="BG125" s="34">
        <f t="shared" si="14"/>
        <v>5.1150000000000002</v>
      </c>
      <c r="BH125">
        <v>0.1</v>
      </c>
      <c r="BI125">
        <v>0.05</v>
      </c>
      <c r="BJ125">
        <v>0.04</v>
      </c>
      <c r="BK125">
        <v>0.01</v>
      </c>
      <c r="BL125">
        <v>1.58</v>
      </c>
      <c r="BM125">
        <v>98.3</v>
      </c>
      <c r="BN125">
        <v>0.5</v>
      </c>
      <c r="BO125" t="s">
        <v>226</v>
      </c>
      <c r="BP125" t="s">
        <v>227</v>
      </c>
      <c r="BQ125">
        <v>41</v>
      </c>
      <c r="BR125" s="8">
        <v>117</v>
      </c>
      <c r="BS125" s="8">
        <f t="shared" si="15"/>
        <v>643.5</v>
      </c>
      <c r="BT125" t="s">
        <v>224</v>
      </c>
      <c r="BU125">
        <v>223</v>
      </c>
      <c r="BV125">
        <v>4</v>
      </c>
      <c r="BW125">
        <v>63</v>
      </c>
    </row>
    <row r="126" spans="1:75">
      <c r="D126">
        <f>SUM(D2:D125)</f>
        <v>672</v>
      </c>
      <c r="H126">
        <f>SUM(H2:H125)</f>
        <v>204.82560000000004</v>
      </c>
      <c r="AQ126" s="6">
        <f>SUM(AQ2:AQ125)</f>
        <v>415306.7</v>
      </c>
      <c r="AZ126" s="7">
        <f>SUM(AZ2:AZ125)</f>
        <v>22748.007999999994</v>
      </c>
      <c r="BG126" s="34">
        <f>SUM(BG2:BG125)</f>
        <v>10302.105000000001</v>
      </c>
      <c r="BS126" s="8">
        <f>SUM(BS2:BS125)</f>
        <v>701716.6</v>
      </c>
    </row>
    <row r="127" spans="1:75">
      <c r="AP127" s="6" t="s">
        <v>238</v>
      </c>
      <c r="AQ127" s="6">
        <f>AQ126/D126</f>
        <v>618.01592261904761</v>
      </c>
      <c r="AY127" s="7" t="s">
        <v>238</v>
      </c>
      <c r="AZ127" s="7">
        <f>AZ126/D126</f>
        <v>33.851202380952373</v>
      </c>
      <c r="BF127" s="34" t="s">
        <v>238</v>
      </c>
      <c r="BG127" s="34">
        <f>BG126/D126</f>
        <v>15.330513392857146</v>
      </c>
      <c r="BR127" s="8" t="s">
        <v>238</v>
      </c>
      <c r="BS127" s="8">
        <f>BS126/D126</f>
        <v>1044.2211309523809</v>
      </c>
    </row>
    <row r="128" spans="1:75">
      <c r="A128" t="s">
        <v>268</v>
      </c>
      <c r="B128" t="s">
        <v>265</v>
      </c>
      <c r="C128" t="s">
        <v>267</v>
      </c>
      <c r="AO128" t="s">
        <v>265</v>
      </c>
      <c r="AQ128" s="6">
        <f>SUM(AQ19:AQ42)</f>
        <v>60361</v>
      </c>
      <c r="AX128" s="41"/>
      <c r="AY128" s="46" t="s">
        <v>265</v>
      </c>
      <c r="AZ128" s="47"/>
      <c r="BE128" s="41"/>
      <c r="BF128" s="42" t="s">
        <v>265</v>
      </c>
      <c r="BG128" s="36"/>
      <c r="BQ128" t="s">
        <v>265</v>
      </c>
      <c r="BS128" s="8">
        <f>SUM(BS19:BS42)</f>
        <v>322000</v>
      </c>
    </row>
    <row r="129" spans="1:71">
      <c r="A129">
        <f>SUM(D19:D42)</f>
        <v>128</v>
      </c>
      <c r="B129" t="s">
        <v>266</v>
      </c>
      <c r="C129">
        <f>SUM(H19:H42)</f>
        <v>39.014400000000009</v>
      </c>
      <c r="AO129" t="s">
        <v>266</v>
      </c>
      <c r="AQ129" s="6">
        <f>AQ128/A129</f>
        <v>471.5703125</v>
      </c>
      <c r="AX129" s="43"/>
      <c r="AY129" s="48" t="s">
        <v>266</v>
      </c>
      <c r="AZ129" s="49" t="s">
        <v>273</v>
      </c>
      <c r="BE129" s="43"/>
      <c r="BF129" s="34" t="s">
        <v>266</v>
      </c>
      <c r="BG129" s="38" t="s">
        <v>273</v>
      </c>
      <c r="BQ129" t="s">
        <v>266</v>
      </c>
      <c r="BS129" s="8">
        <f>BS128/A129</f>
        <v>2515.625</v>
      </c>
    </row>
    <row r="130" spans="1:71">
      <c r="AX130" s="43"/>
      <c r="AY130" s="48">
        <f>289-161</f>
        <v>128</v>
      </c>
      <c r="AZ130" s="49">
        <f>SUM(AZ19:AZ42)</f>
        <v>4579.7000000000007</v>
      </c>
      <c r="BE130" s="43"/>
      <c r="BF130" s="34">
        <f>289-161</f>
        <v>128</v>
      </c>
      <c r="BG130" s="38">
        <f>SUM(BG19:BG42)</f>
        <v>2640.7</v>
      </c>
    </row>
    <row r="131" spans="1:71">
      <c r="A131" t="s">
        <v>268</v>
      </c>
      <c r="B131" t="s">
        <v>269</v>
      </c>
      <c r="C131" t="s">
        <v>267</v>
      </c>
      <c r="AO131" t="s">
        <v>269</v>
      </c>
      <c r="AQ131" s="6">
        <f>SUM(AQ51:AQ119)</f>
        <v>292642.59999999998</v>
      </c>
      <c r="AX131" s="44" t="s">
        <v>238</v>
      </c>
      <c r="AY131" s="50">
        <f>AY130*0.3048</f>
        <v>39.014400000000002</v>
      </c>
      <c r="AZ131" s="51">
        <f>AZ130/AY130</f>
        <v>35.778906250000006</v>
      </c>
      <c r="BE131" s="44" t="s">
        <v>238</v>
      </c>
      <c r="BF131" s="45">
        <f>BF130*0.3048</f>
        <v>39.014400000000002</v>
      </c>
      <c r="BG131" s="40">
        <f>BG130/BF130</f>
        <v>20.630468749999999</v>
      </c>
      <c r="BQ131" t="s">
        <v>269</v>
      </c>
      <c r="BS131" s="8">
        <f>SUM(BS51:BS119)</f>
        <v>272724.90000000002</v>
      </c>
    </row>
    <row r="132" spans="1:71">
      <c r="A132">
        <f>SUM(D51:D119)</f>
        <v>357</v>
      </c>
      <c r="B132" t="s">
        <v>270</v>
      </c>
      <c r="C132">
        <f>SUM(H51:H119)</f>
        <v>108.81360000000001</v>
      </c>
      <c r="AO132" t="s">
        <v>270</v>
      </c>
      <c r="AQ132" s="6">
        <f>AQ131/A132</f>
        <v>819.72717086834723</v>
      </c>
      <c r="AX132" s="41"/>
      <c r="AY132" s="46" t="s">
        <v>274</v>
      </c>
      <c r="AZ132" s="47"/>
      <c r="BE132" s="41"/>
      <c r="BF132" s="42" t="s">
        <v>274</v>
      </c>
      <c r="BG132" s="36"/>
      <c r="BQ132" t="s">
        <v>270</v>
      </c>
      <c r="BS132" s="8">
        <f>BS131/A132</f>
        <v>763.93529411764712</v>
      </c>
    </row>
    <row r="133" spans="1:71">
      <c r="AX133" s="43"/>
      <c r="AY133" s="48" t="s">
        <v>275</v>
      </c>
      <c r="AZ133" s="49" t="s">
        <v>276</v>
      </c>
      <c r="BE133" s="43"/>
      <c r="BF133" s="34" t="s">
        <v>275</v>
      </c>
      <c r="BG133" s="38" t="s">
        <v>276</v>
      </c>
    </row>
    <row r="134" spans="1:71">
      <c r="AX134" s="43"/>
      <c r="AY134" s="48">
        <f>691-340</f>
        <v>351</v>
      </c>
      <c r="AZ134" s="49">
        <f>SUM(AZ51:AZ118)</f>
        <v>15105.98</v>
      </c>
      <c r="BE134" s="43"/>
      <c r="BF134" s="34">
        <f>691-340</f>
        <v>351</v>
      </c>
      <c r="BG134" s="38">
        <f>SUM(BG51:BG118)</f>
        <v>6642.6130000000021</v>
      </c>
    </row>
    <row r="135" spans="1:71">
      <c r="AX135" s="44" t="s">
        <v>238</v>
      </c>
      <c r="AY135" s="50">
        <f>AY134*0.3048</f>
        <v>106.98480000000001</v>
      </c>
      <c r="AZ135" s="51">
        <f>AZ134/AY134</f>
        <v>43.036980056980056</v>
      </c>
      <c r="BE135" s="44" t="s">
        <v>238</v>
      </c>
      <c r="BF135" s="45">
        <f>BF134*0.3048</f>
        <v>106.98480000000001</v>
      </c>
      <c r="BG135" s="40">
        <f>BG134/BF134</f>
        <v>18.924823361823368</v>
      </c>
    </row>
    <row r="136" spans="1:71">
      <c r="AX136" s="41"/>
      <c r="AY136" s="46" t="s">
        <v>277</v>
      </c>
      <c r="AZ136" s="47"/>
      <c r="BE136" s="41"/>
      <c r="BF136" s="42" t="s">
        <v>277</v>
      </c>
      <c r="BG136" s="36"/>
    </row>
    <row r="137" spans="1:71">
      <c r="AX137" s="43"/>
      <c r="AY137" s="48" t="s">
        <v>278</v>
      </c>
      <c r="AZ137" s="49" t="s">
        <v>279</v>
      </c>
      <c r="BE137" s="43"/>
      <c r="BF137" s="34" t="s">
        <v>278</v>
      </c>
      <c r="BG137" s="38" t="s">
        <v>279</v>
      </c>
    </row>
    <row r="138" spans="1:71">
      <c r="AX138" s="43"/>
      <c r="AY138" s="48">
        <f>456-405</f>
        <v>51</v>
      </c>
      <c r="AZ138" s="49">
        <f>SUM(AZ63:AZ72)</f>
        <v>2101.3000000000002</v>
      </c>
      <c r="BE138" s="43"/>
      <c r="BF138" s="34">
        <f>456-405</f>
        <v>51</v>
      </c>
      <c r="BG138" s="38">
        <f>SUM(BG63:BG72)</f>
        <v>1170.9000000000001</v>
      </c>
    </row>
    <row r="139" spans="1:71">
      <c r="AX139" s="44" t="s">
        <v>238</v>
      </c>
      <c r="AY139" s="50">
        <f>AY138*0.3048</f>
        <v>15.5448</v>
      </c>
      <c r="AZ139" s="51">
        <f>AZ138/AY138</f>
        <v>41.201960784313727</v>
      </c>
      <c r="BE139" s="44" t="s">
        <v>238</v>
      </c>
      <c r="BF139" s="45">
        <f>BF138*0.3048</f>
        <v>15.5448</v>
      </c>
      <c r="BG139" s="40">
        <f>BG138/BF138</f>
        <v>22.958823529411767</v>
      </c>
    </row>
    <row r="140" spans="1:71">
      <c r="AX140" s="41"/>
      <c r="AY140" s="46" t="s">
        <v>280</v>
      </c>
      <c r="AZ140" s="47"/>
      <c r="BE140" s="41"/>
      <c r="BF140" s="42" t="s">
        <v>280</v>
      </c>
      <c r="BG140" s="36"/>
    </row>
    <row r="141" spans="1:71">
      <c r="AX141" s="43"/>
      <c r="AY141" s="48" t="s">
        <v>281</v>
      </c>
      <c r="AZ141" s="49" t="s">
        <v>282</v>
      </c>
      <c r="BE141" s="43"/>
      <c r="BF141" s="34" t="s">
        <v>281</v>
      </c>
      <c r="BG141" s="38" t="s">
        <v>282</v>
      </c>
    </row>
    <row r="142" spans="1:71">
      <c r="AX142" s="43"/>
      <c r="AY142" s="48">
        <f>586-470.5</f>
        <v>115.5</v>
      </c>
      <c r="AZ142" s="49">
        <f>SUM(AZ76:AZ98)</f>
        <v>5826</v>
      </c>
      <c r="BE142" s="43"/>
      <c r="BF142" s="34">
        <f>586-470.5</f>
        <v>115.5</v>
      </c>
      <c r="BG142" s="38">
        <f>SUM(BG76:BG98)</f>
        <v>2792</v>
      </c>
    </row>
    <row r="143" spans="1:71">
      <c r="AX143" s="44" t="s">
        <v>238</v>
      </c>
      <c r="AY143" s="50">
        <f>AY142*0.3048</f>
        <v>35.2044</v>
      </c>
      <c r="AZ143" s="51">
        <f>AZ142/AY142</f>
        <v>50.441558441558442</v>
      </c>
      <c r="BE143" s="44" t="s">
        <v>238</v>
      </c>
      <c r="BF143" s="45">
        <f>BF142*0.3048</f>
        <v>35.2044</v>
      </c>
      <c r="BG143" s="40">
        <f>BG142/BF142</f>
        <v>24.173160173160174</v>
      </c>
    </row>
  </sheetData>
  <mergeCells count="16">
    <mergeCell ref="BY8:BZ8"/>
    <mergeCell ref="CC8:CD8"/>
    <mergeCell ref="CG8:CH8"/>
    <mergeCell ref="CK8:CL8"/>
    <mergeCell ref="BY9:BZ9"/>
    <mergeCell ref="CC9:CD9"/>
    <mergeCell ref="CG9:CH9"/>
    <mergeCell ref="CK9:CL9"/>
    <mergeCell ref="BY10:BZ10"/>
    <mergeCell ref="CC10:CD10"/>
    <mergeCell ref="CG10:CH10"/>
    <mergeCell ref="CK10:CL10"/>
    <mergeCell ref="BY11:BZ11"/>
    <mergeCell ref="CC11:CD11"/>
    <mergeCell ref="CG11:CH11"/>
    <mergeCell ref="CK11:CL11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59"/>
  <sheetViews>
    <sheetView workbookViewId="0">
      <selection activeCell="F156" sqref="F156"/>
    </sheetView>
  </sheetViews>
  <sheetFormatPr defaultRowHeight="14.4"/>
  <sheetData>
    <row r="1" spans="1:2">
      <c r="A1">
        <v>0</v>
      </c>
      <c r="B1" s="1"/>
    </row>
    <row r="2" spans="1:2">
      <c r="A2">
        <v>5</v>
      </c>
      <c r="B2" s="1"/>
    </row>
    <row r="3" spans="1:2">
      <c r="A3">
        <v>10</v>
      </c>
      <c r="B3" s="1"/>
    </row>
    <row r="4" spans="1:2">
      <c r="A4">
        <v>15</v>
      </c>
      <c r="B4" s="1"/>
    </row>
    <row r="5" spans="1:2">
      <c r="A5">
        <v>20</v>
      </c>
      <c r="B5" s="1"/>
    </row>
    <row r="6" spans="1:2">
      <c r="A6">
        <v>25</v>
      </c>
      <c r="B6" s="1"/>
    </row>
    <row r="7" spans="1:2">
      <c r="A7">
        <v>30</v>
      </c>
      <c r="B7" s="1"/>
    </row>
    <row r="8" spans="1:2">
      <c r="A8">
        <v>35</v>
      </c>
      <c r="B8" s="1"/>
    </row>
    <row r="9" spans="1:2">
      <c r="A9">
        <v>40</v>
      </c>
      <c r="B9" s="1"/>
    </row>
    <row r="10" spans="1:2">
      <c r="A10">
        <v>45</v>
      </c>
      <c r="B10" s="1"/>
    </row>
    <row r="11" spans="1:2">
      <c r="A11">
        <v>50</v>
      </c>
      <c r="B11" s="1"/>
    </row>
    <row r="12" spans="1:2">
      <c r="A12">
        <v>55</v>
      </c>
      <c r="B12" s="1"/>
    </row>
    <row r="13" spans="1:2">
      <c r="A13">
        <v>60</v>
      </c>
      <c r="B13" s="1"/>
    </row>
    <row r="14" spans="1:2">
      <c r="A14">
        <v>65</v>
      </c>
      <c r="B14" s="2"/>
    </row>
    <row r="15" spans="1:2">
      <c r="A15">
        <v>70</v>
      </c>
      <c r="B15" s="3"/>
    </row>
    <row r="16" spans="1:2">
      <c r="A16">
        <v>75</v>
      </c>
      <c r="B16" s="3"/>
    </row>
    <row r="17" spans="1:2">
      <c r="A17">
        <v>80</v>
      </c>
      <c r="B17" s="2"/>
    </row>
    <row r="18" spans="1:2">
      <c r="A18">
        <v>85</v>
      </c>
      <c r="B18" s="2"/>
    </row>
    <row r="19" spans="1:2">
      <c r="A19">
        <v>90</v>
      </c>
      <c r="B19" s="2"/>
    </row>
    <row r="20" spans="1:2">
      <c r="A20">
        <v>95</v>
      </c>
      <c r="B20" s="2"/>
    </row>
    <row r="21" spans="1:2">
      <c r="A21">
        <v>100</v>
      </c>
      <c r="B21" s="3"/>
    </row>
    <row r="22" spans="1:2">
      <c r="A22">
        <v>105</v>
      </c>
      <c r="B22" s="2"/>
    </row>
    <row r="23" spans="1:2">
      <c r="A23">
        <v>110</v>
      </c>
      <c r="B23" s="3"/>
    </row>
    <row r="24" spans="1:2">
      <c r="A24">
        <v>115</v>
      </c>
      <c r="B24" s="3"/>
    </row>
    <row r="25" spans="1:2">
      <c r="A25">
        <v>120</v>
      </c>
      <c r="B25" s="3"/>
    </row>
    <row r="26" spans="1:2">
      <c r="A26">
        <v>125</v>
      </c>
      <c r="B26" s="2"/>
    </row>
    <row r="27" spans="1:2">
      <c r="A27">
        <v>130</v>
      </c>
      <c r="B27" s="2"/>
    </row>
    <row r="28" spans="1:2">
      <c r="A28">
        <v>135</v>
      </c>
      <c r="B28" s="2"/>
    </row>
    <row r="29" spans="1:2">
      <c r="A29">
        <v>140</v>
      </c>
      <c r="B29" s="2"/>
    </row>
    <row r="30" spans="1:2">
      <c r="A30">
        <v>145</v>
      </c>
      <c r="B30" s="2"/>
    </row>
    <row r="31" spans="1:2">
      <c r="A31">
        <v>150</v>
      </c>
      <c r="B31" s="3"/>
    </row>
    <row r="32" spans="1:2">
      <c r="A32">
        <v>155</v>
      </c>
      <c r="B32" s="3"/>
    </row>
    <row r="33" spans="1:2">
      <c r="A33">
        <v>160</v>
      </c>
      <c r="B33" s="3"/>
    </row>
    <row r="34" spans="1:2">
      <c r="A34">
        <v>165</v>
      </c>
      <c r="B34" s="3"/>
    </row>
    <row r="35" spans="1:2">
      <c r="A35">
        <v>170</v>
      </c>
      <c r="B35" s="3"/>
    </row>
    <row r="36" spans="1:2">
      <c r="A36">
        <v>175</v>
      </c>
      <c r="B36" s="3"/>
    </row>
    <row r="37" spans="1:2">
      <c r="A37">
        <v>180</v>
      </c>
      <c r="B37" s="3"/>
    </row>
    <row r="38" spans="1:2">
      <c r="A38">
        <v>185</v>
      </c>
      <c r="B38" s="3"/>
    </row>
    <row r="39" spans="1:2">
      <c r="A39">
        <v>190</v>
      </c>
      <c r="B39" s="3"/>
    </row>
    <row r="40" spans="1:2">
      <c r="A40">
        <v>195</v>
      </c>
      <c r="B40" s="3"/>
    </row>
    <row r="41" spans="1:2">
      <c r="A41">
        <v>200</v>
      </c>
      <c r="B41" s="3"/>
    </row>
    <row r="42" spans="1:2">
      <c r="A42">
        <v>205</v>
      </c>
      <c r="B42" s="3"/>
    </row>
    <row r="43" spans="1:2">
      <c r="A43">
        <v>210</v>
      </c>
      <c r="B43" s="3"/>
    </row>
    <row r="44" spans="1:2">
      <c r="A44">
        <v>215</v>
      </c>
      <c r="B44" s="3"/>
    </row>
    <row r="45" spans="1:2">
      <c r="A45">
        <v>220</v>
      </c>
      <c r="B45" s="3"/>
    </row>
    <row r="46" spans="1:2">
      <c r="A46">
        <v>225</v>
      </c>
      <c r="B46" s="3"/>
    </row>
    <row r="47" spans="1:2">
      <c r="A47">
        <v>230</v>
      </c>
      <c r="B47" s="4"/>
    </row>
    <row r="48" spans="1:2">
      <c r="A48">
        <v>235</v>
      </c>
      <c r="B48" s="4"/>
    </row>
    <row r="49" spans="1:2">
      <c r="A49">
        <v>240</v>
      </c>
      <c r="B49" s="4"/>
    </row>
    <row r="50" spans="1:2">
      <c r="A50">
        <v>245</v>
      </c>
      <c r="B50" s="3"/>
    </row>
    <row r="51" spans="1:2">
      <c r="A51">
        <v>250</v>
      </c>
      <c r="B51" s="3"/>
    </row>
    <row r="52" spans="1:2">
      <c r="A52">
        <v>255</v>
      </c>
      <c r="B52" s="3"/>
    </row>
    <row r="53" spans="1:2">
      <c r="A53">
        <v>260</v>
      </c>
      <c r="B53" s="3"/>
    </row>
    <row r="54" spans="1:2">
      <c r="A54">
        <v>265</v>
      </c>
      <c r="B54" s="3"/>
    </row>
    <row r="55" spans="1:2">
      <c r="A55">
        <v>270</v>
      </c>
      <c r="B55" s="3"/>
    </row>
    <row r="56" spans="1:2">
      <c r="A56">
        <v>275</v>
      </c>
      <c r="B56" s="3"/>
    </row>
    <row r="57" spans="1:2">
      <c r="A57">
        <v>280</v>
      </c>
      <c r="B57" s="3"/>
    </row>
    <row r="58" spans="1:2">
      <c r="A58">
        <v>285</v>
      </c>
      <c r="B58" s="3"/>
    </row>
    <row r="59" spans="1:2">
      <c r="A59">
        <v>290</v>
      </c>
      <c r="B59" s="2"/>
    </row>
    <row r="60" spans="1:2">
      <c r="A60">
        <v>295</v>
      </c>
      <c r="B60" s="2"/>
    </row>
    <row r="61" spans="1:2">
      <c r="A61">
        <v>300</v>
      </c>
      <c r="B61" s="2"/>
    </row>
    <row r="62" spans="1:2">
      <c r="A62">
        <v>305</v>
      </c>
      <c r="B62" s="2"/>
    </row>
    <row r="63" spans="1:2">
      <c r="A63">
        <v>310</v>
      </c>
      <c r="B63" s="2"/>
    </row>
    <row r="64" spans="1:2">
      <c r="A64">
        <v>315</v>
      </c>
      <c r="B64" s="2"/>
    </row>
    <row r="65" spans="1:2">
      <c r="A65">
        <v>320</v>
      </c>
      <c r="B65" s="2"/>
    </row>
    <row r="66" spans="1:2">
      <c r="A66">
        <v>325</v>
      </c>
      <c r="B66" s="5"/>
    </row>
    <row r="67" spans="1:2">
      <c r="A67">
        <v>330</v>
      </c>
      <c r="B67" s="5"/>
    </row>
    <row r="68" spans="1:2">
      <c r="A68">
        <v>335</v>
      </c>
      <c r="B68" s="5"/>
    </row>
    <row r="69" spans="1:2">
      <c r="A69">
        <v>340</v>
      </c>
      <c r="B69" s="5"/>
    </row>
    <row r="70" spans="1:2">
      <c r="A70">
        <v>345</v>
      </c>
      <c r="B70" s="3"/>
    </row>
    <row r="71" spans="1:2">
      <c r="A71">
        <v>350</v>
      </c>
      <c r="B71" s="3"/>
    </row>
    <row r="72" spans="1:2">
      <c r="A72">
        <v>355</v>
      </c>
      <c r="B72" s="3"/>
    </row>
    <row r="73" spans="1:2">
      <c r="A73">
        <v>360</v>
      </c>
      <c r="B73" s="3"/>
    </row>
    <row r="74" spans="1:2">
      <c r="A74">
        <v>365</v>
      </c>
      <c r="B74" s="3"/>
    </row>
    <row r="75" spans="1:2">
      <c r="A75">
        <v>370</v>
      </c>
      <c r="B75" s="3"/>
    </row>
    <row r="76" spans="1:2">
      <c r="A76">
        <v>375</v>
      </c>
      <c r="B76" s="3"/>
    </row>
    <row r="77" spans="1:2">
      <c r="A77">
        <v>380</v>
      </c>
      <c r="B77" s="3"/>
    </row>
    <row r="78" spans="1:2">
      <c r="A78">
        <v>385</v>
      </c>
      <c r="B78" s="3"/>
    </row>
    <row r="79" spans="1:2">
      <c r="A79">
        <v>390</v>
      </c>
      <c r="B79" s="2"/>
    </row>
    <row r="80" spans="1:2">
      <c r="A80">
        <v>395</v>
      </c>
      <c r="B80" s="3"/>
    </row>
    <row r="81" spans="1:2">
      <c r="A81">
        <v>400</v>
      </c>
      <c r="B81" s="3"/>
    </row>
    <row r="82" spans="1:2">
      <c r="A82">
        <v>405</v>
      </c>
      <c r="B82" s="3"/>
    </row>
    <row r="83" spans="1:2">
      <c r="A83">
        <v>410</v>
      </c>
      <c r="B83" s="3"/>
    </row>
    <row r="84" spans="1:2">
      <c r="A84">
        <v>415</v>
      </c>
      <c r="B84" s="3"/>
    </row>
    <row r="85" spans="1:2">
      <c r="A85">
        <v>420</v>
      </c>
      <c r="B85" s="3"/>
    </row>
    <row r="86" spans="1:2">
      <c r="A86">
        <v>425</v>
      </c>
      <c r="B86" s="3"/>
    </row>
    <row r="87" spans="1:2">
      <c r="A87">
        <v>430</v>
      </c>
      <c r="B87" s="3"/>
    </row>
    <row r="88" spans="1:2">
      <c r="A88">
        <v>435</v>
      </c>
      <c r="B88" s="3"/>
    </row>
    <row r="89" spans="1:2">
      <c r="A89">
        <v>440</v>
      </c>
      <c r="B89" s="3"/>
    </row>
    <row r="90" spans="1:2">
      <c r="A90">
        <v>445</v>
      </c>
      <c r="B90" s="3"/>
    </row>
    <row r="91" spans="1:2">
      <c r="A91">
        <v>450</v>
      </c>
      <c r="B91" s="3"/>
    </row>
    <row r="92" spans="1:2">
      <c r="A92">
        <v>455</v>
      </c>
      <c r="B92" s="3"/>
    </row>
    <row r="93" spans="1:2">
      <c r="A93">
        <v>460</v>
      </c>
      <c r="B93" s="3"/>
    </row>
    <row r="94" spans="1:2">
      <c r="A94">
        <v>465</v>
      </c>
      <c r="B94" s="3"/>
    </row>
    <row r="95" spans="1:2">
      <c r="A95">
        <v>470</v>
      </c>
      <c r="B95" s="3"/>
    </row>
    <row r="96" spans="1:2">
      <c r="A96">
        <v>475</v>
      </c>
      <c r="B96" s="3"/>
    </row>
    <row r="97" spans="1:2">
      <c r="A97">
        <v>480</v>
      </c>
      <c r="B97" s="3"/>
    </row>
    <row r="98" spans="1:2">
      <c r="A98">
        <v>485</v>
      </c>
      <c r="B98" s="3"/>
    </row>
    <row r="99" spans="1:2">
      <c r="A99">
        <v>490</v>
      </c>
      <c r="B99" s="3"/>
    </row>
    <row r="100" spans="1:2">
      <c r="A100">
        <v>495</v>
      </c>
      <c r="B100" s="3"/>
    </row>
    <row r="101" spans="1:2">
      <c r="A101">
        <v>500</v>
      </c>
      <c r="B101" s="3"/>
    </row>
    <row r="102" spans="1:2">
      <c r="A102">
        <v>505</v>
      </c>
      <c r="B102" s="3"/>
    </row>
    <row r="103" spans="1:2">
      <c r="A103">
        <v>510</v>
      </c>
      <c r="B103" s="4"/>
    </row>
    <row r="104" spans="1:2">
      <c r="A104">
        <v>515</v>
      </c>
      <c r="B104" s="4"/>
    </row>
    <row r="105" spans="1:2">
      <c r="A105">
        <v>520</v>
      </c>
      <c r="B105" s="4"/>
    </row>
    <row r="106" spans="1:2">
      <c r="A106">
        <v>525</v>
      </c>
      <c r="B106" s="4"/>
    </row>
    <row r="107" spans="1:2">
      <c r="A107">
        <v>530</v>
      </c>
      <c r="B107" s="4"/>
    </row>
    <row r="108" spans="1:2">
      <c r="A108">
        <v>535</v>
      </c>
      <c r="B108" s="4"/>
    </row>
    <row r="109" spans="1:2">
      <c r="A109">
        <v>540</v>
      </c>
      <c r="B109" s="4"/>
    </row>
    <row r="110" spans="1:2">
      <c r="A110">
        <v>545</v>
      </c>
      <c r="B110" s="4"/>
    </row>
    <row r="111" spans="1:2">
      <c r="A111">
        <v>550</v>
      </c>
      <c r="B111" s="4"/>
    </row>
    <row r="112" spans="1:2">
      <c r="A112">
        <v>555</v>
      </c>
      <c r="B112" s="4"/>
    </row>
    <row r="113" spans="1:2">
      <c r="A113">
        <v>560</v>
      </c>
      <c r="B113" s="4"/>
    </row>
    <row r="114" spans="1:2">
      <c r="A114">
        <v>565</v>
      </c>
      <c r="B114" s="4"/>
    </row>
    <row r="115" spans="1:2">
      <c r="A115">
        <v>570</v>
      </c>
      <c r="B115" s="4"/>
    </row>
    <row r="116" spans="1:2">
      <c r="A116">
        <v>575</v>
      </c>
      <c r="B116" s="4"/>
    </row>
    <row r="117" spans="1:2">
      <c r="A117">
        <v>580</v>
      </c>
      <c r="B117" s="4"/>
    </row>
    <row r="118" spans="1:2">
      <c r="A118">
        <v>585</v>
      </c>
      <c r="B118" s="4"/>
    </row>
    <row r="119" spans="1:2">
      <c r="A119">
        <v>590</v>
      </c>
      <c r="B119" s="4"/>
    </row>
    <row r="120" spans="1:2">
      <c r="A120">
        <v>595</v>
      </c>
      <c r="B120" s="5"/>
    </row>
    <row r="121" spans="1:2">
      <c r="A121">
        <v>600</v>
      </c>
      <c r="B121" s="5"/>
    </row>
    <row r="122" spans="1:2">
      <c r="A122">
        <v>605</v>
      </c>
      <c r="B122" s="5"/>
    </row>
    <row r="123" spans="1:2">
      <c r="A123">
        <v>610</v>
      </c>
      <c r="B123" s="5"/>
    </row>
    <row r="124" spans="1:2">
      <c r="A124">
        <v>615</v>
      </c>
      <c r="B124" s="4"/>
    </row>
    <row r="125" spans="1:2">
      <c r="A125">
        <v>620</v>
      </c>
      <c r="B125" s="5"/>
    </row>
    <row r="126" spans="1:2">
      <c r="A126">
        <v>625</v>
      </c>
      <c r="B126" s="4"/>
    </row>
    <row r="127" spans="1:2">
      <c r="A127">
        <v>630</v>
      </c>
      <c r="B127" s="5"/>
    </row>
    <row r="128" spans="1:2">
      <c r="A128">
        <v>635</v>
      </c>
      <c r="B128" s="4"/>
    </row>
    <row r="129" spans="1:2">
      <c r="A129">
        <v>640</v>
      </c>
      <c r="B129" s="5"/>
    </row>
    <row r="130" spans="1:2">
      <c r="A130">
        <v>645</v>
      </c>
      <c r="B130" s="4"/>
    </row>
    <row r="131" spans="1:2">
      <c r="A131">
        <v>650</v>
      </c>
      <c r="B131" s="4"/>
    </row>
    <row r="132" spans="1:2">
      <c r="A132">
        <v>655</v>
      </c>
      <c r="B132" s="5"/>
    </row>
    <row r="133" spans="1:2">
      <c r="A133">
        <v>660</v>
      </c>
      <c r="B133" s="5"/>
    </row>
    <row r="134" spans="1:2">
      <c r="A134">
        <v>665</v>
      </c>
      <c r="B134" s="5"/>
    </row>
    <row r="135" spans="1:2">
      <c r="A135">
        <v>670</v>
      </c>
      <c r="B135" s="5"/>
    </row>
    <row r="136" spans="1:2">
      <c r="A136">
        <v>675</v>
      </c>
      <c r="B136" s="5"/>
    </row>
    <row r="137" spans="1:2">
      <c r="A137">
        <v>680</v>
      </c>
      <c r="B137" s="5"/>
    </row>
    <row r="138" spans="1:2">
      <c r="A138">
        <v>685</v>
      </c>
      <c r="B138" s="5"/>
    </row>
    <row r="139" spans="1:2">
      <c r="A139">
        <v>690</v>
      </c>
      <c r="B139" s="4"/>
    </row>
    <row r="140" spans="1:2">
      <c r="A140">
        <v>695</v>
      </c>
      <c r="B140" s="5"/>
    </row>
    <row r="141" spans="1:2">
      <c r="A141">
        <v>700</v>
      </c>
      <c r="B141" s="5"/>
    </row>
    <row r="142" spans="1:2">
      <c r="A142">
        <v>705</v>
      </c>
      <c r="B142" s="5"/>
    </row>
    <row r="143" spans="1:2">
      <c r="A143">
        <v>710</v>
      </c>
      <c r="B143" s="2"/>
    </row>
    <row r="144" spans="1:2">
      <c r="A144">
        <v>715</v>
      </c>
      <c r="B144" s="2"/>
    </row>
    <row r="145" spans="1:2">
      <c r="A145">
        <v>720</v>
      </c>
      <c r="B145" s="2"/>
    </row>
    <row r="146" spans="1:2">
      <c r="A146">
        <v>725</v>
      </c>
      <c r="B146" s="2"/>
    </row>
    <row r="147" spans="1:2">
      <c r="A147">
        <v>730</v>
      </c>
      <c r="B147" s="2"/>
    </row>
    <row r="148" spans="1:2">
      <c r="A148">
        <v>735</v>
      </c>
      <c r="B148" s="2"/>
    </row>
    <row r="149" spans="1:2">
      <c r="A149">
        <v>740</v>
      </c>
      <c r="B149" s="2"/>
    </row>
    <row r="150" spans="1:2">
      <c r="A150">
        <v>745</v>
      </c>
      <c r="B150" s="2"/>
    </row>
    <row r="151" spans="1:2">
      <c r="A151">
        <v>750</v>
      </c>
      <c r="B151" s="2"/>
    </row>
    <row r="152" spans="1:2">
      <c r="A152">
        <v>755</v>
      </c>
      <c r="B152" s="2"/>
    </row>
    <row r="153" spans="1:2">
      <c r="A153">
        <v>760</v>
      </c>
      <c r="B153" s="2"/>
    </row>
    <row r="154" spans="1:2">
      <c r="A154">
        <v>765</v>
      </c>
      <c r="B154" s="2"/>
    </row>
    <row r="155" spans="1:2">
      <c r="A155">
        <v>770</v>
      </c>
      <c r="B155" s="2"/>
    </row>
    <row r="156" spans="1:2">
      <c r="A156">
        <v>775</v>
      </c>
      <c r="B156" s="2"/>
    </row>
    <row r="157" spans="1:2">
      <c r="A157">
        <v>780</v>
      </c>
      <c r="B157" s="2"/>
    </row>
    <row r="158" spans="1:2">
      <c r="A158">
        <v>785</v>
      </c>
      <c r="B158" s="2"/>
    </row>
    <row r="159" spans="1:2">
      <c r="A159">
        <v>790</v>
      </c>
      <c r="B159" s="2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WORKING</vt:lpstr>
      <vt:lpstr>VISUAL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White</dc:creator>
  <cp:lastModifiedBy>Chris White</cp:lastModifiedBy>
  <dcterms:created xsi:type="dcterms:W3CDTF">2010-07-21T16:50:22Z</dcterms:created>
  <dcterms:modified xsi:type="dcterms:W3CDTF">2011-01-19T21:11:35Z</dcterms:modified>
</cp:coreProperties>
</file>